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01" windowWidth="1870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<sst xmlns="http://schemas.openxmlformats.org/spreadsheetml/2006/main" count="158" uniqueCount="53">
  <si>
    <t>T_ok</t>
  </si>
  <si>
    <t>T_pl</t>
  </si>
  <si>
    <t>CO</t>
  </si>
  <si>
    <t>NO</t>
  </si>
  <si>
    <t>HCl</t>
  </si>
  <si>
    <t>°C</t>
  </si>
  <si>
    <t>%</t>
  </si>
  <si>
    <t>ppm</t>
  </si>
  <si>
    <t>s</t>
  </si>
  <si>
    <t>V</t>
  </si>
  <si>
    <r>
      <t>CO</t>
    </r>
    <r>
      <rPr>
        <b/>
        <i/>
        <vertAlign val="subscript"/>
        <sz val="8"/>
        <color indexed="12"/>
        <rFont val="Arial CE"/>
        <family val="2"/>
      </rPr>
      <t>2max</t>
    </r>
  </si>
  <si>
    <r>
      <t>v</t>
    </r>
    <r>
      <rPr>
        <b/>
        <i/>
        <vertAlign val="superscript"/>
        <sz val="8"/>
        <color indexed="12"/>
        <rFont val="Arial CE"/>
        <family val="2"/>
      </rPr>
      <t>s</t>
    </r>
    <r>
      <rPr>
        <b/>
        <i/>
        <vertAlign val="subscript"/>
        <sz val="8"/>
        <color indexed="12"/>
        <rFont val="Arial CE"/>
        <family val="2"/>
      </rPr>
      <t>spmin</t>
    </r>
  </si>
  <si>
    <r>
      <t>L</t>
    </r>
    <r>
      <rPr>
        <b/>
        <i/>
        <vertAlign val="subscript"/>
        <sz val="8"/>
        <color indexed="12"/>
        <rFont val="Arial CE"/>
        <family val="2"/>
      </rPr>
      <t>min</t>
    </r>
  </si>
  <si>
    <r>
      <t>(x</t>
    </r>
    <r>
      <rPr>
        <vertAlign val="subscript"/>
        <sz val="8"/>
        <rFont val="Arial CE"/>
        <family val="2"/>
      </rPr>
      <t>i</t>
    </r>
    <r>
      <rPr>
        <sz val="8"/>
        <rFont val="Arial CE"/>
        <family val="2"/>
      </rPr>
      <t>-x)</t>
    </r>
    <r>
      <rPr>
        <vertAlign val="superscript"/>
        <sz val="8"/>
        <rFont val="Arial CE"/>
        <family val="2"/>
      </rPr>
      <t>2</t>
    </r>
  </si>
  <si>
    <r>
      <t>O</t>
    </r>
    <r>
      <rPr>
        <vertAlign val="subscript"/>
        <sz val="8"/>
        <color indexed="18"/>
        <rFont val="Arial CE"/>
        <family val="2"/>
      </rPr>
      <t>2</t>
    </r>
  </si>
  <si>
    <r>
      <t>n z O</t>
    </r>
    <r>
      <rPr>
        <vertAlign val="subscript"/>
        <sz val="8"/>
        <color indexed="18"/>
        <rFont val="Arial CE"/>
        <family val="2"/>
      </rPr>
      <t>2</t>
    </r>
  </si>
  <si>
    <r>
      <t>CO</t>
    </r>
    <r>
      <rPr>
        <vertAlign val="subscript"/>
        <sz val="8"/>
        <color indexed="18"/>
        <rFont val="Arial CE"/>
        <family val="2"/>
      </rPr>
      <t>2</t>
    </r>
  </si>
  <si>
    <r>
      <t>n z CO</t>
    </r>
    <r>
      <rPr>
        <vertAlign val="subscript"/>
        <sz val="8"/>
        <color indexed="18"/>
        <rFont val="Arial CE"/>
        <family val="2"/>
      </rPr>
      <t>2</t>
    </r>
  </si>
  <si>
    <r>
      <t>SO</t>
    </r>
    <r>
      <rPr>
        <vertAlign val="subscript"/>
        <sz val="8"/>
        <color indexed="18"/>
        <rFont val="Arial CE"/>
        <family val="2"/>
      </rPr>
      <t>2</t>
    </r>
  </si>
  <si>
    <r>
      <t>NO</t>
    </r>
    <r>
      <rPr>
        <vertAlign val="subscript"/>
        <sz val="8"/>
        <color indexed="18"/>
        <rFont val="Arial CE"/>
        <family val="2"/>
      </rPr>
      <t>2</t>
    </r>
  </si>
  <si>
    <r>
      <t>NO</t>
    </r>
    <r>
      <rPr>
        <vertAlign val="subscript"/>
        <sz val="8"/>
        <color indexed="18"/>
        <rFont val="Arial CE"/>
        <family val="2"/>
      </rPr>
      <t>x</t>
    </r>
  </si>
  <si>
    <r>
      <t>mg.m</t>
    </r>
    <r>
      <rPr>
        <vertAlign val="superscript"/>
        <sz val="8"/>
        <color indexed="18"/>
        <rFont val="Arial CE"/>
        <family val="2"/>
      </rPr>
      <t>-3</t>
    </r>
  </si>
  <si>
    <r>
      <t>s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</si>
  <si>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perscript"/>
        <sz val="8"/>
        <rFont val="Arial"/>
        <family val="2"/>
      </rPr>
      <t>2</t>
    </r>
  </si>
  <si>
    <t>SO2</t>
  </si>
  <si>
    <t>NOx</t>
  </si>
  <si>
    <t>O2</t>
  </si>
  <si>
    <t>CO2</t>
  </si>
  <si>
    <t>ETA</t>
  </si>
  <si>
    <t>Max.</t>
  </si>
  <si>
    <t>Min.</t>
  </si>
  <si>
    <r>
      <t>mg.m</t>
    </r>
    <r>
      <rPr>
        <vertAlign val="superscript"/>
        <sz val="8"/>
        <color indexed="18"/>
        <rFont val="Arial CE"/>
        <family val="2"/>
      </rPr>
      <t>-2</t>
    </r>
  </si>
  <si>
    <t>CO (O2=10%)</t>
  </si>
  <si>
    <t>NO (O2=10%)</t>
  </si>
  <si>
    <r>
      <t>SO</t>
    </r>
    <r>
      <rPr>
        <vertAlign val="subscript"/>
        <sz val="8"/>
        <color indexed="18"/>
        <rFont val="Arial CE"/>
        <family val="2"/>
      </rPr>
      <t xml:space="preserve">2 </t>
    </r>
    <r>
      <rPr>
        <sz val="8"/>
        <color indexed="18"/>
        <rFont val="Arial CE"/>
        <family val="2"/>
      </rPr>
      <t>(O2=10%)</t>
    </r>
  </si>
  <si>
    <r>
      <t>NO</t>
    </r>
    <r>
      <rPr>
        <vertAlign val="subscript"/>
        <sz val="8"/>
        <color indexed="18"/>
        <rFont val="Arial CE"/>
        <family val="2"/>
      </rPr>
      <t>2</t>
    </r>
    <r>
      <rPr>
        <sz val="8"/>
        <color indexed="18"/>
        <rFont val="Arial CE"/>
        <family val="2"/>
      </rPr>
      <t xml:space="preserve"> (O2=10%)</t>
    </r>
  </si>
  <si>
    <t>HCl (O2=10%)</t>
  </si>
  <si>
    <r>
      <t>NO</t>
    </r>
    <r>
      <rPr>
        <vertAlign val="subscript"/>
        <sz val="8"/>
        <color indexed="18"/>
        <rFont val="Arial CE"/>
        <family val="2"/>
      </rPr>
      <t xml:space="preserve">x </t>
    </r>
    <r>
      <rPr>
        <sz val="8"/>
        <color indexed="18"/>
        <rFont val="Arial CE"/>
        <family val="2"/>
      </rPr>
      <t>(O2=10%)</t>
    </r>
  </si>
  <si>
    <t>mg.m-3</t>
  </si>
  <si>
    <r>
      <t>mg.m-3</t>
    </r>
  </si>
  <si>
    <t xml:space="preserve">Figure 4. Concentration of CO depending on time </t>
  </si>
  <si>
    <t xml:space="preserve">Figure 3. Concentration of Nox depending on time </t>
  </si>
  <si>
    <t xml:space="preserve">Figure 1. Emission concentration of CO and CO2 depending on the Excess air ratio during woody pellets combustion </t>
  </si>
  <si>
    <t>Figure 2. Emission concentration of Nox and theflue gas temperature depending on the Excess air ratio during woody pellets combustion</t>
  </si>
  <si>
    <t>Average</t>
  </si>
  <si>
    <t>Confident interval +/-</t>
  </si>
  <si>
    <t>Sum</t>
  </si>
  <si>
    <t>Time</t>
  </si>
  <si>
    <t>Date</t>
  </si>
  <si>
    <t>Number of measurements</t>
  </si>
  <si>
    <t>The theoretical volume of the dry flue gas</t>
  </si>
  <si>
    <t>Theoretical volume concentration of carbon dioxide in dry flue gases</t>
  </si>
  <si>
    <t>The theoretical amount of air for complete combustion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</si>
</sst>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/yyyy"/>
    <numFmt numFmtId="166" formatCode="[$-405]d\.\ mmmm\ yyyy"/>
    <numFmt numFmtId="167" formatCode="d/m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12"/>
      <name val="Arial CE"/>
      <family val="2"/>
    </font>
    <font>
      <b/>
      <i/>
      <vertAlign val="subscript"/>
      <sz val="8"/>
      <color indexed="12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i/>
      <vertAlign val="superscript"/>
      <sz val="8"/>
      <color indexed="12"/>
      <name val="Arial CE"/>
      <family val="2"/>
    </font>
    <font>
      <sz val="7"/>
      <color indexed="18"/>
      <name val="Arial"/>
      <family val="2"/>
    </font>
    <font>
      <sz val="8"/>
      <color indexed="18"/>
      <name val="Arial"/>
      <family val="0"/>
    </font>
    <font>
      <vertAlign val="subscript"/>
      <sz val="8"/>
      <name val="Arial CE"/>
      <family val="2"/>
    </font>
    <font>
      <vertAlign val="superscript"/>
      <sz val="8"/>
      <name val="Arial CE"/>
      <family val="2"/>
    </font>
    <font>
      <vertAlign val="subscript"/>
      <sz val="8"/>
      <color indexed="18"/>
      <name val="Arial CE"/>
      <family val="2"/>
    </font>
    <font>
      <sz val="8"/>
      <color indexed="18"/>
      <name val="Arial CE"/>
      <family val="2"/>
    </font>
    <font>
      <sz val="10"/>
      <color indexed="18"/>
      <name val="Arial"/>
      <family val="0"/>
    </font>
    <font>
      <vertAlign val="superscript"/>
      <sz val="8"/>
      <color indexed="18"/>
      <name val="Arial CE"/>
      <family val="2"/>
    </font>
    <font>
      <vertAlign val="superscript"/>
      <sz val="10"/>
      <name val="Arial"/>
      <family val="2"/>
    </font>
    <font>
      <sz val="8"/>
      <color indexed="22"/>
      <name val="Arial"/>
      <family val="0"/>
    </font>
    <font>
      <sz val="8"/>
      <color indexed="10"/>
      <name val="Times New Roman CE"/>
      <family val="1"/>
    </font>
    <font>
      <sz val="8"/>
      <name val="Times New Roman CE"/>
      <family val="1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vertAlign val="subscript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7" fillId="0" borderId="11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05"/>
          <c:w val="0.97625"/>
          <c:h val="0.94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List1!$T$5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List1!$J$7:$J$91</c:f>
              <c:numCache/>
            </c:numRef>
          </c:xVal>
          <c:yVal>
            <c:numRef>
              <c:f>List1!$T$7:$T$91</c:f>
              <c:numCache/>
            </c:numRef>
          </c:yVal>
          <c:smooth val="0"/>
        </c:ser>
        <c:axId val="62005435"/>
        <c:axId val="21178004"/>
      </c:scatterChart>
      <c:scatterChart>
        <c:scatterStyle val="lineMarker"/>
        <c:varyColors val="0"/>
        <c:ser>
          <c:idx val="1"/>
          <c:order val="1"/>
          <c:tx>
            <c:strRef>
              <c:f>List1!$L$5</c:f>
              <c:strCache>
                <c:ptCount val="1"/>
                <c:pt idx="0">
                  <c:v>CO2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List1!$J$7:$J$91</c:f>
              <c:numCache/>
            </c:numRef>
          </c:xVal>
          <c:yVal>
            <c:numRef>
              <c:f>List1!$L$7:$L$91</c:f>
              <c:numCache/>
            </c:numRef>
          </c:yVal>
          <c:smooth val="0"/>
        </c:ser>
        <c:axId val="56384309"/>
        <c:axId val="37696734"/>
      </c:scatterChart>
      <c:valAx>
        <c:axId val="62005435"/>
        <c:scaling>
          <c:orientation val="minMax"/>
          <c:min val="1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 ( - 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8004"/>
        <c:crosses val="autoZero"/>
        <c:crossBetween val="midCat"/>
        <c:dispUnits/>
      </c:valAx>
      <c:valAx>
        <c:axId val="211780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=11%)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05435"/>
        <c:crosses val="autoZero"/>
        <c:crossBetween val="midCat"/>
        <c:dispUnits/>
        <c:majorUnit val="2000"/>
      </c:valAx>
      <c:valAx>
        <c:axId val="56384309"/>
        <c:scaling>
          <c:orientation val="minMax"/>
        </c:scaling>
        <c:axPos val="b"/>
        <c:delete val="1"/>
        <c:majorTickMark val="out"/>
        <c:minorTickMark val="none"/>
        <c:tickLblPos val="nextTo"/>
        <c:crossAx val="37696734"/>
        <c:crosses val="max"/>
        <c:crossBetween val="midCat"/>
        <c:dispUnits/>
      </c:valAx>
      <c:valAx>
        <c:axId val="37696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(%)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430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985"/>
          <c:y val="0.11625"/>
          <c:w val="0.269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75"/>
          <c:w val="0.905"/>
          <c:h val="0.9185"/>
        </c:manualLayout>
      </c:layout>
      <c:scatterChart>
        <c:scatterStyle val="lineMarker"/>
        <c:varyColors val="0"/>
        <c:ser>
          <c:idx val="1"/>
          <c:order val="1"/>
          <c:tx>
            <c:strRef>
              <c:f>List1!$AX$5</c:f>
              <c:strCache>
                <c:ptCount val="1"/>
                <c:pt idx="0">
                  <c:v>NOx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List1!$J$7:$J$91</c:f>
              <c:numCache/>
            </c:numRef>
          </c:xVal>
          <c:yVal>
            <c:numRef>
              <c:f>List1!$AX$7:$AX$91</c:f>
              <c:numCache/>
            </c:numRef>
          </c:yVal>
          <c:smooth val="0"/>
        </c:ser>
        <c:axId val="3726287"/>
        <c:axId val="33536584"/>
      </c:scatterChart>
      <c:scatterChart>
        <c:scatterStyle val="lineMarker"/>
        <c:varyColors val="0"/>
        <c:ser>
          <c:idx val="0"/>
          <c:order val="0"/>
          <c:tx>
            <c:strRef>
              <c:f>List1!$F$5</c:f>
              <c:strCache>
                <c:ptCount val="1"/>
                <c:pt idx="0">
                  <c:v>T_pl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y = 0,218x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- 2,9296x + 251,45
R² = 0,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631</a:t>
                    </a:r>
                  </a:p>
                </c:rich>
              </c:tx>
              <c:numFmt formatCode="General"/>
            </c:trendlineLbl>
          </c:trendline>
          <c:xVal>
            <c:numRef>
              <c:f>List1!$J$7:$J$91</c:f>
              <c:numCache/>
            </c:numRef>
          </c:xVal>
          <c:yVal>
            <c:numRef>
              <c:f>List1!$F$7:$F$91</c:f>
              <c:numCache/>
            </c:numRef>
          </c:yVal>
          <c:smooth val="0"/>
        </c:ser>
        <c:axId val="33393801"/>
        <c:axId val="32108754"/>
      </c:scatterChart>
      <c:valAx>
        <c:axId val="3726287"/>
        <c:scaling>
          <c:orientation val="minMax"/>
          <c:min val="1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 ( - 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36584"/>
        <c:crosses val="autoZero"/>
        <c:crossBetween val="midCat"/>
        <c:dispUnits/>
      </c:valAx>
      <c:valAx>
        <c:axId val="33536584"/>
        <c:scaling>
          <c:orientation val="minMax"/>
          <c:max val="6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x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=10%)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6287"/>
        <c:crosses val="autoZero"/>
        <c:crossBetween val="midCat"/>
        <c:dispUnits/>
        <c:majorUnit val="40"/>
      </c:valAx>
      <c:valAx>
        <c:axId val="33393801"/>
        <c:scaling>
          <c:orientation val="minMax"/>
        </c:scaling>
        <c:axPos val="b"/>
        <c:delete val="1"/>
        <c:majorTickMark val="out"/>
        <c:minorTickMark val="none"/>
        <c:tickLblPos val="nextTo"/>
        <c:crossAx val="32108754"/>
        <c:crosses val="max"/>
        <c:crossBetween val="midCat"/>
        <c:dispUnits/>
      </c:valAx>
      <c:valAx>
        <c:axId val="32108754"/>
        <c:scaling>
          <c:orientation val="minMax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Temperature of the flue gases(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9380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45"/>
          <c:y val="0.464"/>
          <c:w val="0.235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575"/>
          <c:w val="0.9347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List1!$T$5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List1!$A$7:$A$91</c:f>
              <c:numCache/>
            </c:numRef>
          </c:xVal>
          <c:yVal>
            <c:numRef>
              <c:f>List1!$T$7:$T$91</c:f>
              <c:numCache/>
            </c:numRef>
          </c:yVal>
          <c:smooth val="0"/>
        </c:ser>
        <c:axId val="20543331"/>
        <c:axId val="50672252"/>
      </c:scatterChart>
      <c:valAx>
        <c:axId val="20543331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 ( min 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2252"/>
        <c:crosses val="autoZero"/>
        <c:crossBetween val="midCat"/>
        <c:dispUnits/>
      </c:valAx>
      <c:valAx>
        <c:axId val="50672252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=11%)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3331"/>
        <c:crosses val="autoZero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575"/>
          <c:w val="0.9357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List1!$AX$5</c:f>
              <c:strCache>
                <c:ptCount val="1"/>
                <c:pt idx="0">
                  <c:v>NOx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List1!$A$7:$A$91</c:f>
              <c:numCache/>
            </c:numRef>
          </c:xVal>
          <c:yVal>
            <c:numRef>
              <c:f>List1!$AX$7:$AX$91</c:f>
              <c:numCache/>
            </c:numRef>
          </c:yVal>
          <c:smooth val="0"/>
        </c:ser>
        <c:axId val="53397085"/>
        <c:axId val="10811718"/>
      </c:scatterChart>
      <c:valAx>
        <c:axId val="53397085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 ( min 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1718"/>
        <c:crosses val="autoZero"/>
        <c:crossBetween val="midCat"/>
        <c:dispUnits/>
        <c:majorUnit val="10"/>
      </c:valAx>
      <c:valAx>
        <c:axId val="1081171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NOx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=10%)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97085"/>
        <c:crosses val="autoZero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115</xdr:row>
      <xdr:rowOff>123825</xdr:rowOff>
    </xdr:from>
    <xdr:to>
      <xdr:col>10</xdr:col>
      <xdr:colOff>228600</xdr:colOff>
      <xdr:row>140</xdr:row>
      <xdr:rowOff>95250</xdr:rowOff>
    </xdr:to>
    <xdr:graphicFrame>
      <xdr:nvGraphicFramePr>
        <xdr:cNvPr id="1" name="graf 2"/>
        <xdr:cNvGraphicFramePr/>
      </xdr:nvGraphicFramePr>
      <xdr:xfrm>
        <a:off x="0" y="19050000"/>
        <a:ext cx="7200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115</xdr:row>
      <xdr:rowOff>57150</xdr:rowOff>
    </xdr:from>
    <xdr:to>
      <xdr:col>24</xdr:col>
      <xdr:colOff>209550</xdr:colOff>
      <xdr:row>140</xdr:row>
      <xdr:rowOff>57150</xdr:rowOff>
    </xdr:to>
    <xdr:graphicFrame>
      <xdr:nvGraphicFramePr>
        <xdr:cNvPr id="2" name="graf 3"/>
        <xdr:cNvGraphicFramePr/>
      </xdr:nvGraphicFramePr>
      <xdr:xfrm>
        <a:off x="7820025" y="18983325"/>
        <a:ext cx="89535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809625</xdr:colOff>
      <xdr:row>145</xdr:row>
      <xdr:rowOff>38100</xdr:rowOff>
    </xdr:from>
    <xdr:to>
      <xdr:col>22</xdr:col>
      <xdr:colOff>95250</xdr:colOff>
      <xdr:row>168</xdr:row>
      <xdr:rowOff>85725</xdr:rowOff>
    </xdr:to>
    <xdr:graphicFrame>
      <xdr:nvGraphicFramePr>
        <xdr:cNvPr id="3" name="graf 8"/>
        <xdr:cNvGraphicFramePr/>
      </xdr:nvGraphicFramePr>
      <xdr:xfrm>
        <a:off x="7781925" y="23822025"/>
        <a:ext cx="76581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144</xdr:row>
      <xdr:rowOff>133350</xdr:rowOff>
    </xdr:from>
    <xdr:to>
      <xdr:col>10</xdr:col>
      <xdr:colOff>323850</xdr:colOff>
      <xdr:row>168</xdr:row>
      <xdr:rowOff>28575</xdr:rowOff>
    </xdr:to>
    <xdr:graphicFrame>
      <xdr:nvGraphicFramePr>
        <xdr:cNvPr id="4" name="graf 13"/>
        <xdr:cNvGraphicFramePr/>
      </xdr:nvGraphicFramePr>
      <xdr:xfrm>
        <a:off x="0" y="23755350"/>
        <a:ext cx="72961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2"/>
  <sheetViews>
    <sheetView tabSelected="1" zoomScale="80" zoomScaleNormal="80" zoomScalePageLayoutView="0" workbookViewId="0" topLeftCell="J145">
      <selection activeCell="AD114" sqref="AD114"/>
    </sheetView>
  </sheetViews>
  <sheetFormatPr defaultColWidth="9.140625" defaultRowHeight="12.75"/>
  <cols>
    <col min="1" max="1" width="17.00390625" style="0" bestFit="1" customWidth="1"/>
    <col min="2" max="2" width="10.57421875" style="0" customWidth="1"/>
    <col min="4" max="4" width="10.421875" style="0" bestFit="1" customWidth="1"/>
    <col min="9" max="9" width="10.00390625" style="0" bestFit="1" customWidth="1"/>
    <col min="10" max="10" width="10.8515625" style="0" bestFit="1" customWidth="1"/>
    <col min="11" max="11" width="12.57421875" style="0" customWidth="1"/>
    <col min="13" max="13" width="10.421875" style="0" bestFit="1" customWidth="1"/>
    <col min="14" max="14" width="10.421875" style="0" customWidth="1"/>
    <col min="15" max="15" width="11.57421875" style="0" customWidth="1"/>
    <col min="17" max="17" width="11.140625" style="0" bestFit="1" customWidth="1"/>
    <col min="18" max="18" width="14.57421875" style="0" customWidth="1"/>
    <col min="26" max="26" width="11.57421875" style="0" bestFit="1" customWidth="1"/>
    <col min="52" max="53" width="10.421875" style="0" bestFit="1" customWidth="1"/>
  </cols>
  <sheetData>
    <row r="1" ht="35.25" customHeight="1">
      <c r="A1" s="21"/>
    </row>
    <row r="2" spans="1:3" ht="12.75">
      <c r="A2" s="1" t="s">
        <v>10</v>
      </c>
      <c r="B2" s="2" t="s">
        <v>51</v>
      </c>
      <c r="C2" s="3">
        <v>20.1</v>
      </c>
    </row>
    <row r="3" spans="1:3" ht="12.75">
      <c r="A3" s="1" t="s">
        <v>11</v>
      </c>
      <c r="B3" s="4" t="s">
        <v>50</v>
      </c>
      <c r="C3" s="3">
        <v>6.89</v>
      </c>
    </row>
    <row r="4" spans="1:3" ht="12.75">
      <c r="A4" s="1" t="s">
        <v>12</v>
      </c>
      <c r="B4" s="4" t="s">
        <v>52</v>
      </c>
      <c r="C4" s="3">
        <v>7.05</v>
      </c>
    </row>
    <row r="5" spans="1:53" s="10" customFormat="1" ht="12.75">
      <c r="A5" s="5" t="s">
        <v>49</v>
      </c>
      <c r="B5" s="6" t="s">
        <v>47</v>
      </c>
      <c r="C5" s="6" t="s">
        <v>48</v>
      </c>
      <c r="D5" s="6" t="s">
        <v>0</v>
      </c>
      <c r="E5" s="7" t="s">
        <v>13</v>
      </c>
      <c r="F5" s="6" t="s">
        <v>1</v>
      </c>
      <c r="G5" s="7" t="s">
        <v>13</v>
      </c>
      <c r="H5" s="8" t="s">
        <v>14</v>
      </c>
      <c r="I5" s="7" t="s">
        <v>13</v>
      </c>
      <c r="J5" s="9" t="s">
        <v>15</v>
      </c>
      <c r="K5" s="7" t="s">
        <v>13</v>
      </c>
      <c r="L5" s="8" t="s">
        <v>16</v>
      </c>
      <c r="M5" s="7" t="s">
        <v>13</v>
      </c>
      <c r="N5" s="9" t="s">
        <v>17</v>
      </c>
      <c r="O5" s="7" t="s">
        <v>13</v>
      </c>
      <c r="P5" s="6" t="s">
        <v>2</v>
      </c>
      <c r="Q5" s="7" t="s">
        <v>13</v>
      </c>
      <c r="R5" s="6" t="s">
        <v>2</v>
      </c>
      <c r="S5" s="7" t="s">
        <v>13</v>
      </c>
      <c r="T5" s="6" t="s">
        <v>2</v>
      </c>
      <c r="U5" s="7" t="s">
        <v>13</v>
      </c>
      <c r="V5" s="6" t="s">
        <v>3</v>
      </c>
      <c r="W5" s="7" t="s">
        <v>13</v>
      </c>
      <c r="X5" s="6" t="s">
        <v>3</v>
      </c>
      <c r="Y5" s="7" t="s">
        <v>13</v>
      </c>
      <c r="Z5" s="6" t="s">
        <v>3</v>
      </c>
      <c r="AA5" s="7" t="s">
        <v>13</v>
      </c>
      <c r="AB5" s="6" t="s">
        <v>18</v>
      </c>
      <c r="AC5" s="7" t="s">
        <v>13</v>
      </c>
      <c r="AD5" s="6" t="s">
        <v>18</v>
      </c>
      <c r="AE5" s="7" t="s">
        <v>13</v>
      </c>
      <c r="AF5" s="6" t="s">
        <v>18</v>
      </c>
      <c r="AG5" s="7" t="s">
        <v>13</v>
      </c>
      <c r="AH5" s="6" t="s">
        <v>19</v>
      </c>
      <c r="AI5" s="7" t="s">
        <v>13</v>
      </c>
      <c r="AJ5" s="6" t="s">
        <v>19</v>
      </c>
      <c r="AK5" s="7" t="s">
        <v>13</v>
      </c>
      <c r="AL5" s="6" t="s">
        <v>19</v>
      </c>
      <c r="AM5" s="7" t="s">
        <v>13</v>
      </c>
      <c r="AN5" s="6" t="s">
        <v>4</v>
      </c>
      <c r="AO5" s="7" t="s">
        <v>13</v>
      </c>
      <c r="AP5" s="6" t="s">
        <v>4</v>
      </c>
      <c r="AQ5" s="7" t="s">
        <v>13</v>
      </c>
      <c r="AR5" s="6" t="s">
        <v>4</v>
      </c>
      <c r="AS5" s="7" t="s">
        <v>13</v>
      </c>
      <c r="AT5" s="6" t="s">
        <v>20</v>
      </c>
      <c r="AU5" s="7" t="s">
        <v>13</v>
      </c>
      <c r="AV5" s="6" t="s">
        <v>20</v>
      </c>
      <c r="AW5" s="7" t="s">
        <v>13</v>
      </c>
      <c r="AX5" s="6" t="s">
        <v>20</v>
      </c>
      <c r="AY5" s="7" t="s">
        <v>13</v>
      </c>
      <c r="AZ5" s="8" t="s">
        <v>28</v>
      </c>
      <c r="BA5" s="7" t="s">
        <v>13</v>
      </c>
    </row>
    <row r="6" spans="1:53" s="10" customFormat="1" ht="12.75">
      <c r="A6" s="23"/>
      <c r="B6" s="6"/>
      <c r="C6" s="6"/>
      <c r="D6" s="6" t="s">
        <v>5</v>
      </c>
      <c r="E6" s="6"/>
      <c r="F6" s="6" t="s">
        <v>5</v>
      </c>
      <c r="G6" s="6"/>
      <c r="H6" s="6" t="s">
        <v>6</v>
      </c>
      <c r="I6" s="6"/>
      <c r="J6" s="11"/>
      <c r="K6" s="11"/>
      <c r="L6" s="6" t="s">
        <v>6</v>
      </c>
      <c r="M6" s="6"/>
      <c r="N6" s="6"/>
      <c r="O6" s="6"/>
      <c r="P6" s="6" t="s">
        <v>7</v>
      </c>
      <c r="Q6" s="6"/>
      <c r="R6" s="6" t="s">
        <v>38</v>
      </c>
      <c r="S6" s="6"/>
      <c r="T6" s="6" t="s">
        <v>38</v>
      </c>
      <c r="U6" s="6"/>
      <c r="V6" s="6" t="s">
        <v>7</v>
      </c>
      <c r="W6" s="6"/>
      <c r="X6" s="6" t="s">
        <v>38</v>
      </c>
      <c r="Y6" s="6"/>
      <c r="Z6" s="6" t="s">
        <v>38</v>
      </c>
      <c r="AA6" s="6"/>
      <c r="AB6" s="6" t="s">
        <v>7</v>
      </c>
      <c r="AC6" s="6"/>
      <c r="AD6" s="6" t="s">
        <v>39</v>
      </c>
      <c r="AE6" s="6"/>
      <c r="AF6" s="6" t="s">
        <v>39</v>
      </c>
      <c r="AG6" s="6"/>
      <c r="AH6" s="6" t="s">
        <v>7</v>
      </c>
      <c r="AI6" s="6"/>
      <c r="AJ6" s="6" t="s">
        <v>38</v>
      </c>
      <c r="AK6" s="6"/>
      <c r="AL6" s="6" t="s">
        <v>38</v>
      </c>
      <c r="AM6" s="6"/>
      <c r="AN6" s="6" t="s">
        <v>7</v>
      </c>
      <c r="AO6" s="6"/>
      <c r="AP6" s="6" t="s">
        <v>38</v>
      </c>
      <c r="AQ6" s="6"/>
      <c r="AR6" s="6" t="s">
        <v>38</v>
      </c>
      <c r="AS6" s="6"/>
      <c r="AT6" s="6" t="s">
        <v>7</v>
      </c>
      <c r="AU6" s="6"/>
      <c r="AV6" s="6" t="s">
        <v>38</v>
      </c>
      <c r="AW6" s="6"/>
      <c r="AX6" s="6" t="s">
        <v>38</v>
      </c>
      <c r="AY6" s="6"/>
      <c r="AZ6" s="6" t="s">
        <v>6</v>
      </c>
      <c r="BA6" s="23"/>
    </row>
    <row r="7" spans="1:53" s="14" customFormat="1" ht="12.75">
      <c r="A7" s="24">
        <v>1</v>
      </c>
      <c r="B7" s="28">
        <v>0.42585648148148153</v>
      </c>
      <c r="C7" s="25"/>
      <c r="D7" s="30">
        <v>28</v>
      </c>
      <c r="E7" s="31">
        <f>(D7-D94)*(D7-D94)</f>
        <v>55.283598615916986</v>
      </c>
      <c r="F7" s="30">
        <v>247.6</v>
      </c>
      <c r="G7" s="31">
        <f>(F7-F94)*(F7-F94)</f>
        <v>26.856782006920465</v>
      </c>
      <c r="H7" s="32">
        <v>10.83</v>
      </c>
      <c r="I7" s="31">
        <f>(H7-H94)*(H7-H94)</f>
        <v>36.666586851211</v>
      </c>
      <c r="J7" s="33">
        <f aca="true" t="shared" si="0" ref="J7:J15">21/(21-H7)</f>
        <v>2.0648967551622417</v>
      </c>
      <c r="K7" s="31">
        <f aca="true" t="shared" si="1" ref="K7:K38">(J7-J$94)*(J7-J$94)</f>
        <v>13.15066297710597</v>
      </c>
      <c r="L7" s="32">
        <v>7.44</v>
      </c>
      <c r="M7" s="31">
        <f>(L7-L94)*(L7-L94)</f>
        <v>19.79831198615917</v>
      </c>
      <c r="N7" s="33">
        <f>1+(((C2/L7-1)*(C3/C4)))</f>
        <v>2.662994738046214</v>
      </c>
      <c r="O7" s="31">
        <f>(N7-N94)*(N7-N94)</f>
        <v>22.29691721653738</v>
      </c>
      <c r="P7" s="30">
        <v>310</v>
      </c>
      <c r="Q7" s="31">
        <f>(P7-P94)*(P7-P94)</f>
        <v>18682.065605536332</v>
      </c>
      <c r="R7" s="34">
        <f aca="true" t="shared" si="2" ref="R7:R15">(28.01/22.4)*P7</f>
        <v>387.6383928571429</v>
      </c>
      <c r="S7" s="31">
        <f>(R7-R94)*(R7-R94)</f>
        <v>29211.581751606638</v>
      </c>
      <c r="T7" s="34">
        <v>419.27456454558234</v>
      </c>
      <c r="U7" s="31">
        <f>(T7-T94)*(T7-T94)</f>
        <v>42253.93096207406</v>
      </c>
      <c r="V7" s="30">
        <v>58</v>
      </c>
      <c r="W7" s="31">
        <f>(V7-V94)*(V7-V94)</f>
        <v>19.15349480968857</v>
      </c>
      <c r="X7" s="34">
        <f aca="true" t="shared" si="3" ref="X7:X15">(30.01/22.41)*V7</f>
        <v>77.66979027219992</v>
      </c>
      <c r="Y7" s="31">
        <f>(X7-X94)*(X7-X94)</f>
        <v>34.34759284239902</v>
      </c>
      <c r="Z7" s="34">
        <f aca="true" t="shared" si="4" ref="Z7:Z15">((21-10)/(21-H7))*X7</f>
        <v>84.00862271329392</v>
      </c>
      <c r="AA7" s="31">
        <f>(Z7-Z94)*(Z7-Z94)</f>
        <v>16951.742703742544</v>
      </c>
      <c r="AB7" s="35">
        <v>0</v>
      </c>
      <c r="AC7" s="31">
        <f>(AB7-AB94)*(AB7-AB94)</f>
        <v>0</v>
      </c>
      <c r="AD7" s="34">
        <f aca="true" t="shared" si="5" ref="AD7:AD15">(64.5/21.84)*AB7</f>
        <v>0</v>
      </c>
      <c r="AE7" s="31">
        <f>(AD7-AD94)*(AD7-AD94)</f>
        <v>0</v>
      </c>
      <c r="AF7" s="34">
        <f aca="true" t="shared" si="6" ref="AF7:AF15">((21-10)/(21-H7))*AD7</f>
        <v>0</v>
      </c>
      <c r="AG7" s="31">
        <f>(AF7-AF94)*(AF7-AF94)</f>
        <v>0</v>
      </c>
      <c r="AH7" s="35">
        <v>0</v>
      </c>
      <c r="AI7" s="31">
        <f aca="true" t="shared" si="7" ref="AI7:AI38">(AH7-$AH$94)*(AH7-$AH$94)</f>
        <v>0</v>
      </c>
      <c r="AJ7" s="34">
        <f>(46.01/22.41)*AH7</f>
        <v>0</v>
      </c>
      <c r="AK7" s="31">
        <f>(AJ7-AJ94)*(AJ7-AJ94)</f>
        <v>0</v>
      </c>
      <c r="AL7" s="34">
        <f aca="true" t="shared" si="8" ref="AL7:AL15">((21-10)/(21-H7))*AJ7</f>
        <v>0</v>
      </c>
      <c r="AM7" s="31">
        <f>(AL7-AL94)*(AL7-AL94)</f>
        <v>0</v>
      </c>
      <c r="AN7" s="35">
        <v>0</v>
      </c>
      <c r="AO7" s="31">
        <f>(AN7-AN94)*(AN7-AN94)</f>
        <v>0</v>
      </c>
      <c r="AP7" s="34">
        <f>(37.2/22.4)*AN7</f>
        <v>0</v>
      </c>
      <c r="AQ7" s="31">
        <f>(AP7-AP94)*(AP7-AP94)</f>
        <v>0</v>
      </c>
      <c r="AR7" s="34">
        <f aca="true" t="shared" si="9" ref="AR7:AR15">((21-10)/(21-H7))*AP7</f>
        <v>0</v>
      </c>
      <c r="AS7" s="31">
        <f>(AR7-AR94)*(AR7-AR94)</f>
        <v>0</v>
      </c>
      <c r="AT7" s="34">
        <f aca="true" t="shared" si="10" ref="AT7:AT15">AH7+V7</f>
        <v>58</v>
      </c>
      <c r="AU7" s="31">
        <f>(AT7-AT94)*(AT7-AT94)</f>
        <v>19.15349480968857</v>
      </c>
      <c r="AV7" s="34">
        <f aca="true" t="shared" si="11" ref="AV7:AV15">(46.01/22.41)*AT7</f>
        <v>119.07987505577867</v>
      </c>
      <c r="AW7" s="31">
        <f>(AV7-AV94)*(AV7-AV94)</f>
        <v>80.73628869760428</v>
      </c>
      <c r="AX7" s="34">
        <f aca="true" t="shared" si="12" ref="AX7:AX15">((21-10)/(21-H7))*AV7</f>
        <v>128.79829160408707</v>
      </c>
      <c r="AY7" s="31">
        <f>(AX7-AX94)*(AX7-AX94)</f>
        <v>39846.19239946888</v>
      </c>
      <c r="AZ7" s="29"/>
      <c r="BA7" s="26" t="e">
        <f>(AZ7-AZ94)*(AZ7-AZ94)</f>
        <v>#DIV/0!</v>
      </c>
    </row>
    <row r="8" spans="1:53" s="14" customFormat="1" ht="12.75">
      <c r="A8" s="24">
        <v>2</v>
      </c>
      <c r="B8" s="28">
        <v>0.4265509259259259</v>
      </c>
      <c r="C8" s="27"/>
      <c r="D8" s="30">
        <v>29</v>
      </c>
      <c r="E8" s="31">
        <f aca="true" t="shared" si="13" ref="E8:E39">(D8-$D$94)*(D8-$D$94)</f>
        <v>41.413010380622865</v>
      </c>
      <c r="F8" s="30">
        <v>247</v>
      </c>
      <c r="G8" s="31">
        <f aca="true" t="shared" si="14" ref="G8:G39">(F8-$F$94)*(F8-$F$94)</f>
        <v>20.997958477508746</v>
      </c>
      <c r="H8" s="32">
        <v>10.78</v>
      </c>
      <c r="I8" s="31">
        <f aca="true" t="shared" si="15" ref="I8:I39">(H8-$H$94)*(H8-$H$94)</f>
        <v>37.27461626297571</v>
      </c>
      <c r="J8" s="33">
        <f t="shared" si="0"/>
        <v>2.054794520547945</v>
      </c>
      <c r="K8" s="31">
        <f t="shared" si="1"/>
        <v>13.224034201932497</v>
      </c>
      <c r="L8" s="32">
        <v>7.48</v>
      </c>
      <c r="M8" s="31">
        <f aca="true" t="shared" si="16" ref="M8:M39">(L8-$L$94)*(L8-$L$94)</f>
        <v>20.15587433910034</v>
      </c>
      <c r="N8" s="33">
        <f aca="true" t="shared" si="17" ref="N8:N15">1+((($C$2/L8-1)*($C$3/$C$4)))</f>
        <v>2.6488754882997685</v>
      </c>
      <c r="O8" s="31">
        <f aca="true" t="shared" si="18" ref="O8:O39">(N8-$N$94)*(N8-$N$94)</f>
        <v>22.430457667632655</v>
      </c>
      <c r="P8" s="30">
        <v>329</v>
      </c>
      <c r="Q8" s="31">
        <f aca="true" t="shared" si="19" ref="Q8:Q39">(P8-$P$94)*(P8-$P$94)</f>
        <v>24236.99501730104</v>
      </c>
      <c r="R8" s="34">
        <f t="shared" si="2"/>
        <v>411.3968750000001</v>
      </c>
      <c r="S8" s="31">
        <f aca="true" t="shared" si="20" ref="S8:S39">(R8-$R$94)*(R8-$R$94)</f>
        <v>37897.35976258214</v>
      </c>
      <c r="T8" s="34">
        <v>442.79507093933466</v>
      </c>
      <c r="U8" s="31">
        <f aca="true" t="shared" si="21" ref="U8:U39">(T8-$T$94)*(T8-$T$94)</f>
        <v>33137.50703016151</v>
      </c>
      <c r="V8" s="30">
        <v>57</v>
      </c>
      <c r="W8" s="31">
        <f aca="true" t="shared" si="22" ref="W8:W39">(V8-$V$94)*(V8-$V$94)</f>
        <v>11.400553633217983</v>
      </c>
      <c r="X8" s="34">
        <f t="shared" si="3"/>
        <v>76.33065595716198</v>
      </c>
      <c r="Y8" s="31">
        <f aca="true" t="shared" si="23" ref="Y8:Y39">(X8-$X$94)*(X8-$X$94)</f>
        <v>20.44439295608989</v>
      </c>
      <c r="Z8" s="34">
        <f t="shared" si="4"/>
        <v>82.15628331984165</v>
      </c>
      <c r="AA8" s="31">
        <f aca="true" t="shared" si="24" ref="AA8:AA39">(Z8-$Z$94)*(Z8-$Z$94)</f>
        <v>17437.5188134102</v>
      </c>
      <c r="AB8" s="35">
        <v>0</v>
      </c>
      <c r="AC8" s="31">
        <f aca="true" t="shared" si="25" ref="AC8:AC39">(AB8-$AB$94)*(AB8-$AB$94)</f>
        <v>0</v>
      </c>
      <c r="AD8" s="34">
        <f t="shared" si="5"/>
        <v>0</v>
      </c>
      <c r="AE8" s="31">
        <f aca="true" t="shared" si="26" ref="AE8:AE39">(AD8-$AD$94)*(AD8-$AD$94)</f>
        <v>0</v>
      </c>
      <c r="AF8" s="34">
        <f t="shared" si="6"/>
        <v>0</v>
      </c>
      <c r="AG8" s="31">
        <f aca="true" t="shared" si="27" ref="AG8:AG39">(AF8-$AF$94)*(AF8-$AF$94)</f>
        <v>0</v>
      </c>
      <c r="AH8" s="35">
        <v>0</v>
      </c>
      <c r="AI8" s="31">
        <f t="shared" si="7"/>
        <v>0</v>
      </c>
      <c r="AJ8" s="34">
        <f>(46.01/2.41)*AH8</f>
        <v>0</v>
      </c>
      <c r="AK8" s="31">
        <f aca="true" t="shared" si="28" ref="AK8:AK39">(AJ8-$AJ$94)*(AJ8-$AJ$94)</f>
        <v>0</v>
      </c>
      <c r="AL8" s="34">
        <f t="shared" si="8"/>
        <v>0</v>
      </c>
      <c r="AM8" s="31">
        <f aca="true" t="shared" si="29" ref="AM8:AM39">(AL8-$AL$94)*(AL8-$AL$94)</f>
        <v>0</v>
      </c>
      <c r="AN8" s="35">
        <v>0</v>
      </c>
      <c r="AO8" s="31">
        <f aca="true" t="shared" si="30" ref="AO8:AO39">(AN8-$AN$94)*(AN8-$AN$94)</f>
        <v>0</v>
      </c>
      <c r="AP8" s="34">
        <f aca="true" t="shared" si="31" ref="AP8:AP13">(37.2/22.4)*AN8</f>
        <v>0</v>
      </c>
      <c r="AQ8" s="31">
        <f aca="true" t="shared" si="32" ref="AQ8:AQ39">(AP8-$AP$94)*(AP8-$AP$94)</f>
        <v>0</v>
      </c>
      <c r="AR8" s="34">
        <f t="shared" si="9"/>
        <v>0</v>
      </c>
      <c r="AS8" s="31">
        <f aca="true" t="shared" si="33" ref="AS8:AS39">(AR8-$AR$94)*(AR8-$AR$94)</f>
        <v>0</v>
      </c>
      <c r="AT8" s="34">
        <f t="shared" si="10"/>
        <v>57</v>
      </c>
      <c r="AU8" s="31">
        <f aca="true" t="shared" si="34" ref="AU8:AU39">(AT8-$AT$94)*(AT8-$AT$94)</f>
        <v>11.400553633217983</v>
      </c>
      <c r="AV8" s="34">
        <f t="shared" si="11"/>
        <v>117.02677376171351</v>
      </c>
      <c r="AW8" s="31">
        <f aca="true" t="shared" si="35" ref="AW8:AW39">(AV8-$AV$94)*(AV8-$AV$94)</f>
        <v>48.05589781862748</v>
      </c>
      <c r="AX8" s="34">
        <f t="shared" si="12"/>
        <v>125.95836706250964</v>
      </c>
      <c r="AY8" s="31">
        <f aca="true" t="shared" si="36" ref="AY8:AY39">(AX8-$AX$94)*(AX8-$AX$94)</f>
        <v>40988.041274075105</v>
      </c>
      <c r="AZ8" s="29"/>
      <c r="BA8" s="26" t="e">
        <f aca="true" t="shared" si="37" ref="BA8:BA39">(AZ8-$AZ$94)*(AZ8-$AZ$94)</f>
        <v>#DIV/0!</v>
      </c>
    </row>
    <row r="9" spans="1:53" s="14" customFormat="1" ht="12.75">
      <c r="A9" s="24">
        <v>3</v>
      </c>
      <c r="B9" s="28">
        <v>0.4272453703703704</v>
      </c>
      <c r="C9" s="27"/>
      <c r="D9" s="30">
        <v>29</v>
      </c>
      <c r="E9" s="31">
        <f t="shared" si="13"/>
        <v>41.413010380622865</v>
      </c>
      <c r="F9" s="30">
        <v>246</v>
      </c>
      <c r="G9" s="31">
        <f t="shared" si="14"/>
        <v>12.833252595155784</v>
      </c>
      <c r="H9" s="32">
        <v>11.41</v>
      </c>
      <c r="I9" s="31">
        <f t="shared" si="15"/>
        <v>29.97884567474042</v>
      </c>
      <c r="J9" s="33">
        <f t="shared" si="0"/>
        <v>2.18978102189781</v>
      </c>
      <c r="K9" s="31">
        <f t="shared" si="1"/>
        <v>12.260502372702408</v>
      </c>
      <c r="L9" s="32">
        <v>7.01</v>
      </c>
      <c r="M9" s="31">
        <f t="shared" si="16"/>
        <v>16.15661669204151</v>
      </c>
      <c r="N9" s="33">
        <f t="shared" si="17"/>
        <v>2.824953207676976</v>
      </c>
      <c r="O9" s="31">
        <f t="shared" si="18"/>
        <v>20.793624555477926</v>
      </c>
      <c r="P9" s="30">
        <v>313</v>
      </c>
      <c r="Q9" s="31">
        <f t="shared" si="19"/>
        <v>19511.15972318339</v>
      </c>
      <c r="R9" s="34">
        <f t="shared" si="2"/>
        <v>391.3897321428572</v>
      </c>
      <c r="S9" s="31">
        <f t="shared" si="20"/>
        <v>30507.96680392367</v>
      </c>
      <c r="T9" s="34">
        <v>448.9350420825265</v>
      </c>
      <c r="U9" s="31">
        <f t="shared" si="21"/>
        <v>30939.80115153202</v>
      </c>
      <c r="V9" s="30">
        <v>55</v>
      </c>
      <c r="W9" s="31">
        <f t="shared" si="22"/>
        <v>1.8946712802768129</v>
      </c>
      <c r="X9" s="34">
        <f t="shared" si="3"/>
        <v>73.65238732708613</v>
      </c>
      <c r="Y9" s="31">
        <f t="shared" si="23"/>
        <v>3.3976774657445112</v>
      </c>
      <c r="Z9" s="34">
        <f t="shared" si="4"/>
        <v>84.48136189759619</v>
      </c>
      <c r="AA9" s="31">
        <f t="shared" si="24"/>
        <v>16828.865981935196</v>
      </c>
      <c r="AB9" s="35">
        <v>0</v>
      </c>
      <c r="AC9" s="31">
        <f t="shared" si="25"/>
        <v>0</v>
      </c>
      <c r="AD9" s="34">
        <f t="shared" si="5"/>
        <v>0</v>
      </c>
      <c r="AE9" s="31">
        <f t="shared" si="26"/>
        <v>0</v>
      </c>
      <c r="AF9" s="34">
        <f t="shared" si="6"/>
        <v>0</v>
      </c>
      <c r="AG9" s="31">
        <f t="shared" si="27"/>
        <v>0</v>
      </c>
      <c r="AH9" s="35">
        <v>0</v>
      </c>
      <c r="AI9" s="31">
        <f t="shared" si="7"/>
        <v>0</v>
      </c>
      <c r="AJ9" s="34">
        <f aca="true" t="shared" si="38" ref="AJ9:AJ15">(46.01/22.41)*AH9</f>
        <v>0</v>
      </c>
      <c r="AK9" s="31">
        <f t="shared" si="28"/>
        <v>0</v>
      </c>
      <c r="AL9" s="34">
        <f t="shared" si="8"/>
        <v>0</v>
      </c>
      <c r="AM9" s="31">
        <f t="shared" si="29"/>
        <v>0</v>
      </c>
      <c r="AN9" s="35">
        <v>0</v>
      </c>
      <c r="AO9" s="31">
        <f t="shared" si="30"/>
        <v>0</v>
      </c>
      <c r="AP9" s="34">
        <f t="shared" si="31"/>
        <v>0</v>
      </c>
      <c r="AQ9" s="31">
        <f t="shared" si="32"/>
        <v>0</v>
      </c>
      <c r="AR9" s="34">
        <f t="shared" si="9"/>
        <v>0</v>
      </c>
      <c r="AS9" s="31">
        <f t="shared" si="33"/>
        <v>0</v>
      </c>
      <c r="AT9" s="34">
        <f t="shared" si="10"/>
        <v>55</v>
      </c>
      <c r="AU9" s="31">
        <f t="shared" si="34"/>
        <v>1.8946712802768129</v>
      </c>
      <c r="AV9" s="34">
        <f t="shared" si="11"/>
        <v>112.92057117358321</v>
      </c>
      <c r="AW9" s="31">
        <f t="shared" si="35"/>
        <v>7.98646560282612</v>
      </c>
      <c r="AX9" s="34">
        <f t="shared" si="12"/>
        <v>129.5230743388337</v>
      </c>
      <c r="AY9" s="31">
        <f t="shared" si="36"/>
        <v>39557.36253789539</v>
      </c>
      <c r="AZ9" s="29"/>
      <c r="BA9" s="26" t="e">
        <f t="shared" si="37"/>
        <v>#DIV/0!</v>
      </c>
    </row>
    <row r="10" spans="1:53" s="14" customFormat="1" ht="12.75">
      <c r="A10" s="24">
        <v>4</v>
      </c>
      <c r="B10" s="28">
        <v>0.4279398148148148</v>
      </c>
      <c r="C10" s="27"/>
      <c r="D10" s="30">
        <v>29</v>
      </c>
      <c r="E10" s="31">
        <f t="shared" si="13"/>
        <v>41.413010380622865</v>
      </c>
      <c r="F10" s="30">
        <v>247</v>
      </c>
      <c r="G10" s="31">
        <f t="shared" si="14"/>
        <v>20.997958477508746</v>
      </c>
      <c r="H10" s="32">
        <v>11.68</v>
      </c>
      <c r="I10" s="31">
        <f t="shared" si="15"/>
        <v>27.095086851211015</v>
      </c>
      <c r="J10" s="33">
        <f t="shared" si="0"/>
        <v>2.2532188841201717</v>
      </c>
      <c r="K10" s="31">
        <f t="shared" si="1"/>
        <v>11.820271383699513</v>
      </c>
      <c r="L10" s="32">
        <v>6.81</v>
      </c>
      <c r="M10" s="31">
        <f t="shared" si="16"/>
        <v>14.588804927335632</v>
      </c>
      <c r="N10" s="33">
        <f t="shared" si="17"/>
        <v>2.907251538725904</v>
      </c>
      <c r="O10" s="31">
        <f t="shared" si="18"/>
        <v>20.049836348430965</v>
      </c>
      <c r="P10" s="30">
        <v>265</v>
      </c>
      <c r="Q10" s="31">
        <f t="shared" si="19"/>
        <v>8405.653840830451</v>
      </c>
      <c r="R10" s="34">
        <f t="shared" si="2"/>
        <v>331.3683035714286</v>
      </c>
      <c r="S10" s="31">
        <f t="shared" si="20"/>
        <v>13143.217111621738</v>
      </c>
      <c r="T10" s="34">
        <v>391.09992910790925</v>
      </c>
      <c r="U10" s="31">
        <f t="shared" si="21"/>
        <v>54630.76248133749</v>
      </c>
      <c r="V10" s="30">
        <v>58</v>
      </c>
      <c r="W10" s="31">
        <f t="shared" si="22"/>
        <v>19.15349480968857</v>
      </c>
      <c r="X10" s="34">
        <f t="shared" si="3"/>
        <v>77.66979027219992</v>
      </c>
      <c r="Y10" s="31">
        <f t="shared" si="23"/>
        <v>34.34759284239902</v>
      </c>
      <c r="Z10" s="34">
        <f t="shared" si="4"/>
        <v>91.67035332555783</v>
      </c>
      <c r="AA10" s="31">
        <f t="shared" si="24"/>
        <v>15015.347663013747</v>
      </c>
      <c r="AB10" s="35">
        <v>0</v>
      </c>
      <c r="AC10" s="31">
        <f t="shared" si="25"/>
        <v>0</v>
      </c>
      <c r="AD10" s="34">
        <f t="shared" si="5"/>
        <v>0</v>
      </c>
      <c r="AE10" s="31">
        <f t="shared" si="26"/>
        <v>0</v>
      </c>
      <c r="AF10" s="34">
        <f t="shared" si="6"/>
        <v>0</v>
      </c>
      <c r="AG10" s="31">
        <f t="shared" si="27"/>
        <v>0</v>
      </c>
      <c r="AH10" s="35">
        <v>0</v>
      </c>
      <c r="AI10" s="31">
        <f t="shared" si="7"/>
        <v>0</v>
      </c>
      <c r="AJ10" s="34">
        <f t="shared" si="38"/>
        <v>0</v>
      </c>
      <c r="AK10" s="31">
        <f t="shared" si="28"/>
        <v>0</v>
      </c>
      <c r="AL10" s="34">
        <f t="shared" si="8"/>
        <v>0</v>
      </c>
      <c r="AM10" s="31">
        <f t="shared" si="29"/>
        <v>0</v>
      </c>
      <c r="AN10" s="35">
        <v>0</v>
      </c>
      <c r="AO10" s="31">
        <f t="shared" si="30"/>
        <v>0</v>
      </c>
      <c r="AP10" s="34">
        <f t="shared" si="31"/>
        <v>0</v>
      </c>
      <c r="AQ10" s="31">
        <f t="shared" si="32"/>
        <v>0</v>
      </c>
      <c r="AR10" s="34">
        <f t="shared" si="9"/>
        <v>0</v>
      </c>
      <c r="AS10" s="31">
        <f t="shared" si="33"/>
        <v>0</v>
      </c>
      <c r="AT10" s="34">
        <f t="shared" si="10"/>
        <v>58</v>
      </c>
      <c r="AU10" s="31">
        <f t="shared" si="34"/>
        <v>19.15349480968857</v>
      </c>
      <c r="AV10" s="34">
        <f t="shared" si="11"/>
        <v>119.07987505577867</v>
      </c>
      <c r="AW10" s="31">
        <f t="shared" si="35"/>
        <v>80.73628869760428</v>
      </c>
      <c r="AX10" s="34">
        <f t="shared" si="12"/>
        <v>140.54491691132674</v>
      </c>
      <c r="AY10" s="31">
        <f t="shared" si="36"/>
        <v>35294.56778466026</v>
      </c>
      <c r="AZ10" s="29"/>
      <c r="BA10" s="26" t="e">
        <f t="shared" si="37"/>
        <v>#DIV/0!</v>
      </c>
    </row>
    <row r="11" spans="1:53" s="14" customFormat="1" ht="12.75">
      <c r="A11" s="24">
        <v>5</v>
      </c>
      <c r="B11" s="28">
        <v>0.4286342592592593</v>
      </c>
      <c r="C11" s="27"/>
      <c r="D11" s="30">
        <v>30</v>
      </c>
      <c r="E11" s="31">
        <f t="shared" si="13"/>
        <v>29.542422145328743</v>
      </c>
      <c r="F11" s="30">
        <v>245.3</v>
      </c>
      <c r="G11" s="31">
        <f t="shared" si="14"/>
        <v>8.307958477508777</v>
      </c>
      <c r="H11" s="32">
        <v>12.46</v>
      </c>
      <c r="I11" s="31">
        <f t="shared" si="15"/>
        <v>19.583228027681603</v>
      </c>
      <c r="J11" s="33">
        <f t="shared" si="0"/>
        <v>2.459016393442623</v>
      </c>
      <c r="K11" s="31">
        <f t="shared" si="1"/>
        <v>10.447534741630193</v>
      </c>
      <c r="L11" s="32">
        <v>6.24</v>
      </c>
      <c r="M11" s="31">
        <f t="shared" si="16"/>
        <v>10.559441397923871</v>
      </c>
      <c r="N11" s="33">
        <f t="shared" si="17"/>
        <v>3.170744680851064</v>
      </c>
      <c r="O11" s="31">
        <f t="shared" si="18"/>
        <v>17.759576200972877</v>
      </c>
      <c r="P11" s="30">
        <v>250</v>
      </c>
      <c r="Q11" s="31">
        <f t="shared" si="19"/>
        <v>5880.183252595157</v>
      </c>
      <c r="R11" s="34">
        <f t="shared" si="2"/>
        <v>312.61160714285717</v>
      </c>
      <c r="S11" s="31">
        <f t="shared" si="20"/>
        <v>9194.350208614438</v>
      </c>
      <c r="T11" s="34">
        <v>402.6613206758114</v>
      </c>
      <c r="U11" s="31">
        <f t="shared" si="21"/>
        <v>49359.88823698319</v>
      </c>
      <c r="V11" s="30">
        <v>53</v>
      </c>
      <c r="W11" s="31">
        <f t="shared" si="22"/>
        <v>0.3887889273356418</v>
      </c>
      <c r="X11" s="34">
        <f t="shared" si="3"/>
        <v>70.97411869701027</v>
      </c>
      <c r="Y11" s="31">
        <f t="shared" si="23"/>
        <v>0.6972076850958833</v>
      </c>
      <c r="Z11" s="34">
        <f t="shared" si="4"/>
        <v>91.41865405938091</v>
      </c>
      <c r="AA11" s="31">
        <f t="shared" si="24"/>
        <v>15077.096025773364</v>
      </c>
      <c r="AB11" s="35">
        <v>0</v>
      </c>
      <c r="AC11" s="31">
        <f t="shared" si="25"/>
        <v>0</v>
      </c>
      <c r="AD11" s="34">
        <f t="shared" si="5"/>
        <v>0</v>
      </c>
      <c r="AE11" s="31">
        <f t="shared" si="26"/>
        <v>0</v>
      </c>
      <c r="AF11" s="34">
        <f t="shared" si="6"/>
        <v>0</v>
      </c>
      <c r="AG11" s="31">
        <f t="shared" si="27"/>
        <v>0</v>
      </c>
      <c r="AH11" s="35">
        <v>0</v>
      </c>
      <c r="AI11" s="31">
        <f t="shared" si="7"/>
        <v>0</v>
      </c>
      <c r="AJ11" s="34">
        <f t="shared" si="38"/>
        <v>0</v>
      </c>
      <c r="AK11" s="31">
        <f t="shared" si="28"/>
        <v>0</v>
      </c>
      <c r="AL11" s="34">
        <f t="shared" si="8"/>
        <v>0</v>
      </c>
      <c r="AM11" s="31">
        <f t="shared" si="29"/>
        <v>0</v>
      </c>
      <c r="AN11" s="35">
        <v>0</v>
      </c>
      <c r="AO11" s="31">
        <f t="shared" si="30"/>
        <v>0</v>
      </c>
      <c r="AP11" s="34">
        <f t="shared" si="31"/>
        <v>0</v>
      </c>
      <c r="AQ11" s="31">
        <f t="shared" si="32"/>
        <v>0</v>
      </c>
      <c r="AR11" s="34">
        <f t="shared" si="9"/>
        <v>0</v>
      </c>
      <c r="AS11" s="31">
        <f t="shared" si="33"/>
        <v>0</v>
      </c>
      <c r="AT11" s="34">
        <f t="shared" si="10"/>
        <v>53</v>
      </c>
      <c r="AU11" s="31">
        <f t="shared" si="34"/>
        <v>0.3887889273356418</v>
      </c>
      <c r="AV11" s="34">
        <f t="shared" si="11"/>
        <v>108.81436858545293</v>
      </c>
      <c r="AW11" s="31">
        <f t="shared" si="35"/>
        <v>1.638832776560695</v>
      </c>
      <c r="AX11" s="34">
        <f t="shared" si="12"/>
        <v>140.1590227681478</v>
      </c>
      <c r="AY11" s="31">
        <f t="shared" si="36"/>
        <v>35439.711395312675</v>
      </c>
      <c r="AZ11" s="29"/>
      <c r="BA11" s="26" t="e">
        <f t="shared" si="37"/>
        <v>#DIV/0!</v>
      </c>
    </row>
    <row r="12" spans="1:53" s="14" customFormat="1" ht="12.75">
      <c r="A12" s="24">
        <v>6</v>
      </c>
      <c r="B12" s="28">
        <v>0.4293287037037037</v>
      </c>
      <c r="C12" s="27"/>
      <c r="D12" s="30">
        <v>30</v>
      </c>
      <c r="E12" s="31">
        <f t="shared" si="13"/>
        <v>29.542422145328743</v>
      </c>
      <c r="F12" s="30">
        <v>244</v>
      </c>
      <c r="G12" s="31">
        <f t="shared" si="14"/>
        <v>2.50384083044986</v>
      </c>
      <c r="H12" s="32">
        <v>13.08</v>
      </c>
      <c r="I12" s="31">
        <f t="shared" si="15"/>
        <v>14.480263321799264</v>
      </c>
      <c r="J12" s="33">
        <f t="shared" si="0"/>
        <v>2.6515151515151514</v>
      </c>
      <c r="K12" s="31">
        <f t="shared" si="1"/>
        <v>9.24017665326519</v>
      </c>
      <c r="L12" s="32">
        <v>5.79</v>
      </c>
      <c r="M12" s="31">
        <f t="shared" si="16"/>
        <v>7.837364927335636</v>
      </c>
      <c r="N12" s="33">
        <f t="shared" si="17"/>
        <v>3.4154117517363027</v>
      </c>
      <c r="O12" s="31">
        <f t="shared" si="18"/>
        <v>15.75728074630701</v>
      </c>
      <c r="P12" s="30">
        <v>235</v>
      </c>
      <c r="Q12" s="31">
        <f t="shared" si="19"/>
        <v>3804.712664359862</v>
      </c>
      <c r="R12" s="34">
        <f t="shared" si="2"/>
        <v>293.8549107142858</v>
      </c>
      <c r="S12" s="31">
        <f t="shared" si="20"/>
        <v>5949.110627434316</v>
      </c>
      <c r="T12" s="34">
        <v>408.131820436508</v>
      </c>
      <c r="U12" s="31">
        <f t="shared" si="21"/>
        <v>46959.04340053705</v>
      </c>
      <c r="V12" s="30">
        <v>53</v>
      </c>
      <c r="W12" s="31">
        <f t="shared" si="22"/>
        <v>0.3887889273356418</v>
      </c>
      <c r="X12" s="34">
        <f t="shared" si="3"/>
        <v>70.97411869701027</v>
      </c>
      <c r="Y12" s="31">
        <f t="shared" si="23"/>
        <v>0.6972076850958833</v>
      </c>
      <c r="Z12" s="34">
        <f t="shared" si="4"/>
        <v>98.57516485695871</v>
      </c>
      <c r="AA12" s="31">
        <f t="shared" si="24"/>
        <v>13370.832540672522</v>
      </c>
      <c r="AB12" s="35">
        <v>0</v>
      </c>
      <c r="AC12" s="31">
        <f t="shared" si="25"/>
        <v>0</v>
      </c>
      <c r="AD12" s="34">
        <f t="shared" si="5"/>
        <v>0</v>
      </c>
      <c r="AE12" s="31">
        <f t="shared" si="26"/>
        <v>0</v>
      </c>
      <c r="AF12" s="34">
        <f t="shared" si="6"/>
        <v>0</v>
      </c>
      <c r="AG12" s="31">
        <f t="shared" si="27"/>
        <v>0</v>
      </c>
      <c r="AH12" s="35">
        <v>0</v>
      </c>
      <c r="AI12" s="31">
        <f t="shared" si="7"/>
        <v>0</v>
      </c>
      <c r="AJ12" s="34">
        <f t="shared" si="38"/>
        <v>0</v>
      </c>
      <c r="AK12" s="31">
        <f t="shared" si="28"/>
        <v>0</v>
      </c>
      <c r="AL12" s="34">
        <f t="shared" si="8"/>
        <v>0</v>
      </c>
      <c r="AM12" s="31">
        <f t="shared" si="29"/>
        <v>0</v>
      </c>
      <c r="AN12" s="35">
        <v>0</v>
      </c>
      <c r="AO12" s="31">
        <f t="shared" si="30"/>
        <v>0</v>
      </c>
      <c r="AP12" s="34">
        <f t="shared" si="31"/>
        <v>0</v>
      </c>
      <c r="AQ12" s="31">
        <f t="shared" si="32"/>
        <v>0</v>
      </c>
      <c r="AR12" s="34">
        <f t="shared" si="9"/>
        <v>0</v>
      </c>
      <c r="AS12" s="31">
        <f t="shared" si="33"/>
        <v>0</v>
      </c>
      <c r="AT12" s="34">
        <f t="shared" si="10"/>
        <v>53</v>
      </c>
      <c r="AU12" s="31">
        <f t="shared" si="34"/>
        <v>0.3887889273356418</v>
      </c>
      <c r="AV12" s="34">
        <f t="shared" si="11"/>
        <v>108.81436858545293</v>
      </c>
      <c r="AW12" s="31">
        <f t="shared" si="35"/>
        <v>1.638832776560695</v>
      </c>
      <c r="AX12" s="34">
        <f t="shared" si="12"/>
        <v>151.13106747979572</v>
      </c>
      <c r="AY12" s="31">
        <f t="shared" si="36"/>
        <v>31429.026222719403</v>
      </c>
      <c r="AZ12" s="29"/>
      <c r="BA12" s="26" t="e">
        <f t="shared" si="37"/>
        <v>#DIV/0!</v>
      </c>
    </row>
    <row r="13" spans="1:53" s="14" customFormat="1" ht="12.75">
      <c r="A13" s="24">
        <v>7</v>
      </c>
      <c r="B13" s="28">
        <v>0.4300231481481482</v>
      </c>
      <c r="C13" s="27"/>
      <c r="D13" s="30">
        <v>31</v>
      </c>
      <c r="E13" s="31">
        <f t="shared" si="13"/>
        <v>19.67183391003462</v>
      </c>
      <c r="F13" s="30">
        <v>244.4</v>
      </c>
      <c r="G13" s="31">
        <f t="shared" si="14"/>
        <v>3.9297231833910673</v>
      </c>
      <c r="H13" s="32">
        <v>13.7</v>
      </c>
      <c r="I13" s="31">
        <f t="shared" si="15"/>
        <v>10.146098615916923</v>
      </c>
      <c r="J13" s="33">
        <f t="shared" si="0"/>
        <v>2.876712328767123</v>
      </c>
      <c r="K13" s="31">
        <f t="shared" si="1"/>
        <v>7.921797026981788</v>
      </c>
      <c r="L13" s="32">
        <v>5.33</v>
      </c>
      <c r="M13" s="31">
        <f t="shared" si="16"/>
        <v>5.473397868512108</v>
      </c>
      <c r="N13" s="33">
        <f t="shared" si="17"/>
        <v>3.7082165715274176</v>
      </c>
      <c r="O13" s="31">
        <f t="shared" si="18"/>
        <v>13.518412090734131</v>
      </c>
      <c r="P13" s="30">
        <v>215</v>
      </c>
      <c r="Q13" s="31">
        <f t="shared" si="19"/>
        <v>1737.4185467128032</v>
      </c>
      <c r="R13" s="34">
        <f t="shared" si="2"/>
        <v>268.84598214285717</v>
      </c>
      <c r="S13" s="31">
        <f t="shared" si="20"/>
        <v>2716.6559087030673</v>
      </c>
      <c r="T13" s="34">
        <v>405.1103840508806</v>
      </c>
      <c r="U13" s="31">
        <f t="shared" si="21"/>
        <v>48277.66514675401</v>
      </c>
      <c r="V13" s="30">
        <v>52</v>
      </c>
      <c r="W13" s="31">
        <f t="shared" si="22"/>
        <v>2.6358477508650564</v>
      </c>
      <c r="X13" s="34">
        <f t="shared" si="3"/>
        <v>69.63498438197234</v>
      </c>
      <c r="Y13" s="31">
        <f t="shared" si="23"/>
        <v>4.726814935907867</v>
      </c>
      <c r="Z13" s="34">
        <f t="shared" si="4"/>
        <v>104.92942852078023</v>
      </c>
      <c r="AA13" s="31">
        <f t="shared" si="24"/>
        <v>11941.69275749582</v>
      </c>
      <c r="AB13" s="35">
        <v>0</v>
      </c>
      <c r="AC13" s="31">
        <f t="shared" si="25"/>
        <v>0</v>
      </c>
      <c r="AD13" s="34">
        <f t="shared" si="5"/>
        <v>0</v>
      </c>
      <c r="AE13" s="31">
        <f t="shared" si="26"/>
        <v>0</v>
      </c>
      <c r="AF13" s="34">
        <f t="shared" si="6"/>
        <v>0</v>
      </c>
      <c r="AG13" s="31">
        <f t="shared" si="27"/>
        <v>0</v>
      </c>
      <c r="AH13" s="35">
        <v>0</v>
      </c>
      <c r="AI13" s="31">
        <f t="shared" si="7"/>
        <v>0</v>
      </c>
      <c r="AJ13" s="34">
        <f t="shared" si="38"/>
        <v>0</v>
      </c>
      <c r="AK13" s="31">
        <f t="shared" si="28"/>
        <v>0</v>
      </c>
      <c r="AL13" s="34">
        <f t="shared" si="8"/>
        <v>0</v>
      </c>
      <c r="AM13" s="31">
        <f t="shared" si="29"/>
        <v>0</v>
      </c>
      <c r="AN13" s="35">
        <v>0</v>
      </c>
      <c r="AO13" s="31">
        <f t="shared" si="30"/>
        <v>0</v>
      </c>
      <c r="AP13" s="34">
        <f t="shared" si="31"/>
        <v>0</v>
      </c>
      <c r="AQ13" s="31">
        <f t="shared" si="32"/>
        <v>0</v>
      </c>
      <c r="AR13" s="34">
        <f t="shared" si="9"/>
        <v>0</v>
      </c>
      <c r="AS13" s="31">
        <f t="shared" si="33"/>
        <v>0</v>
      </c>
      <c r="AT13" s="34">
        <f t="shared" si="10"/>
        <v>52</v>
      </c>
      <c r="AU13" s="31">
        <f t="shared" si="34"/>
        <v>2.6358477508650564</v>
      </c>
      <c r="AV13" s="34">
        <f t="shared" si="11"/>
        <v>106.76126729138777</v>
      </c>
      <c r="AW13" s="31">
        <f t="shared" si="35"/>
        <v>11.110691134503979</v>
      </c>
      <c r="AX13" s="34">
        <f t="shared" si="12"/>
        <v>160.87314249387197</v>
      </c>
      <c r="AY13" s="31">
        <f t="shared" si="36"/>
        <v>28069.738640232576</v>
      </c>
      <c r="AZ13" s="29"/>
      <c r="BA13" s="26" t="e">
        <f t="shared" si="37"/>
        <v>#DIV/0!</v>
      </c>
    </row>
    <row r="14" spans="1:53" s="14" customFormat="1" ht="12.75">
      <c r="A14" s="24">
        <v>8</v>
      </c>
      <c r="B14" s="28">
        <v>0.43071759259259257</v>
      </c>
      <c r="C14" s="27"/>
      <c r="D14" s="30">
        <v>31</v>
      </c>
      <c r="E14" s="31">
        <f t="shared" si="13"/>
        <v>19.67183391003462</v>
      </c>
      <c r="F14" s="30">
        <v>244</v>
      </c>
      <c r="G14" s="31">
        <f t="shared" si="14"/>
        <v>2.50384083044986</v>
      </c>
      <c r="H14" s="32">
        <v>14.54</v>
      </c>
      <c r="I14" s="31">
        <f t="shared" si="15"/>
        <v>5.500404498269873</v>
      </c>
      <c r="J14" s="33">
        <f t="shared" si="0"/>
        <v>3.2507739938080493</v>
      </c>
      <c r="K14" s="31">
        <f t="shared" si="1"/>
        <v>5.956074639677747</v>
      </c>
      <c r="L14" s="32">
        <v>4.71</v>
      </c>
      <c r="M14" s="31">
        <f t="shared" si="16"/>
        <v>2.956781397923873</v>
      </c>
      <c r="N14" s="33">
        <f t="shared" si="17"/>
        <v>4.1933595338121705</v>
      </c>
      <c r="O14" s="31">
        <f t="shared" si="18"/>
        <v>10.186287365702514</v>
      </c>
      <c r="P14" s="30">
        <v>190</v>
      </c>
      <c r="Q14" s="31">
        <f t="shared" si="19"/>
        <v>278.3008996539794</v>
      </c>
      <c r="R14" s="34">
        <f t="shared" si="2"/>
        <v>237.58482142857147</v>
      </c>
      <c r="S14" s="31">
        <f t="shared" si="20"/>
        <v>435.15581485693616</v>
      </c>
      <c r="T14" s="34">
        <v>404.5561974789916</v>
      </c>
      <c r="U14" s="31">
        <f t="shared" si="21"/>
        <v>48521.50600101743</v>
      </c>
      <c r="V14" s="30">
        <v>54</v>
      </c>
      <c r="W14" s="31">
        <f t="shared" si="22"/>
        <v>0.14173010380622736</v>
      </c>
      <c r="X14" s="34">
        <f t="shared" si="3"/>
        <v>72.3132530120482</v>
      </c>
      <c r="Y14" s="31">
        <f t="shared" si="23"/>
        <v>0.2541618617080806</v>
      </c>
      <c r="Z14" s="34">
        <f t="shared" si="4"/>
        <v>123.13402215673838</v>
      </c>
      <c r="AA14" s="31">
        <f t="shared" si="24"/>
        <v>8294.37490887949</v>
      </c>
      <c r="AB14" s="35">
        <v>0</v>
      </c>
      <c r="AC14" s="31">
        <f t="shared" si="25"/>
        <v>0</v>
      </c>
      <c r="AD14" s="34">
        <f t="shared" si="5"/>
        <v>0</v>
      </c>
      <c r="AE14" s="31">
        <f t="shared" si="26"/>
        <v>0</v>
      </c>
      <c r="AF14" s="34">
        <f t="shared" si="6"/>
        <v>0</v>
      </c>
      <c r="AG14" s="31">
        <f t="shared" si="27"/>
        <v>0</v>
      </c>
      <c r="AH14" s="35">
        <v>0</v>
      </c>
      <c r="AI14" s="31">
        <f t="shared" si="7"/>
        <v>0</v>
      </c>
      <c r="AJ14" s="34">
        <f t="shared" si="38"/>
        <v>0</v>
      </c>
      <c r="AK14" s="31">
        <f t="shared" si="28"/>
        <v>0</v>
      </c>
      <c r="AL14" s="34">
        <f t="shared" si="8"/>
        <v>0</v>
      </c>
      <c r="AM14" s="31">
        <f t="shared" si="29"/>
        <v>0</v>
      </c>
      <c r="AN14" s="35">
        <v>0</v>
      </c>
      <c r="AO14" s="31">
        <f t="shared" si="30"/>
        <v>0</v>
      </c>
      <c r="AP14" s="34">
        <f>(37.2/22.4)*AN14</f>
        <v>0</v>
      </c>
      <c r="AQ14" s="31">
        <f t="shared" si="32"/>
        <v>0</v>
      </c>
      <c r="AR14" s="34">
        <f t="shared" si="9"/>
        <v>0</v>
      </c>
      <c r="AS14" s="31">
        <f t="shared" si="33"/>
        <v>0</v>
      </c>
      <c r="AT14" s="34">
        <f t="shared" si="10"/>
        <v>54</v>
      </c>
      <c r="AU14" s="31">
        <f t="shared" si="34"/>
        <v>0.14173010380622736</v>
      </c>
      <c r="AV14" s="34">
        <f t="shared" si="11"/>
        <v>110.86746987951807</v>
      </c>
      <c r="AW14" s="31">
        <f t="shared" si="35"/>
        <v>0.5974242660014398</v>
      </c>
      <c r="AX14" s="34">
        <f t="shared" si="12"/>
        <v>188.7836174419038</v>
      </c>
      <c r="AY14" s="31">
        <f t="shared" si="36"/>
        <v>19496.47680645677</v>
      </c>
      <c r="AZ14" s="29"/>
      <c r="BA14" s="26" t="e">
        <f t="shared" si="37"/>
        <v>#DIV/0!</v>
      </c>
    </row>
    <row r="15" spans="1:53" s="14" customFormat="1" ht="12.75">
      <c r="A15" s="24">
        <v>9</v>
      </c>
      <c r="B15" s="28">
        <v>0.43141203703703707</v>
      </c>
      <c r="C15" s="27"/>
      <c r="D15" s="30">
        <v>31</v>
      </c>
      <c r="E15" s="31">
        <f t="shared" si="13"/>
        <v>19.67183391003462</v>
      </c>
      <c r="F15" s="30">
        <v>244</v>
      </c>
      <c r="G15" s="31">
        <f t="shared" si="14"/>
        <v>2.50384083044986</v>
      </c>
      <c r="H15" s="32">
        <v>14.92</v>
      </c>
      <c r="I15" s="31">
        <f t="shared" si="15"/>
        <v>3.8623809688581088</v>
      </c>
      <c r="J15" s="33">
        <f t="shared" si="0"/>
        <v>3.4539473684210527</v>
      </c>
      <c r="K15" s="31">
        <f t="shared" si="1"/>
        <v>5.005661955382119</v>
      </c>
      <c r="L15" s="32">
        <v>4.43</v>
      </c>
      <c r="M15" s="31">
        <f t="shared" si="16"/>
        <v>2.072244927335637</v>
      </c>
      <c r="N15" s="33">
        <f t="shared" si="17"/>
        <v>4.456968125130077</v>
      </c>
      <c r="O15" s="31">
        <f t="shared" si="18"/>
        <v>8.573112410741052</v>
      </c>
      <c r="P15" s="30">
        <v>201</v>
      </c>
      <c r="Q15" s="31">
        <f t="shared" si="19"/>
        <v>766.3126643598619</v>
      </c>
      <c r="R15" s="34">
        <f t="shared" si="2"/>
        <v>251.33973214285717</v>
      </c>
      <c r="S15" s="31">
        <f t="shared" si="20"/>
        <v>1198.2189504572696</v>
      </c>
      <c r="T15" s="34">
        <v>454.72648907424815</v>
      </c>
      <c r="U15" s="31">
        <f t="shared" si="21"/>
        <v>28935.944174361797</v>
      </c>
      <c r="V15" s="30">
        <v>51</v>
      </c>
      <c r="W15" s="31">
        <f t="shared" si="22"/>
        <v>6.882906574394471</v>
      </c>
      <c r="X15" s="34">
        <f t="shared" si="3"/>
        <v>68.2958500669344</v>
      </c>
      <c r="Y15" s="31">
        <f t="shared" si="23"/>
        <v>12.342983614144131</v>
      </c>
      <c r="Z15" s="34">
        <f t="shared" si="4"/>
        <v>123.56157084478264</v>
      </c>
      <c r="AA15" s="31">
        <f t="shared" si="24"/>
        <v>8216.681031056918</v>
      </c>
      <c r="AB15" s="35">
        <v>0</v>
      </c>
      <c r="AC15" s="31">
        <f t="shared" si="25"/>
        <v>0</v>
      </c>
      <c r="AD15" s="34">
        <f t="shared" si="5"/>
        <v>0</v>
      </c>
      <c r="AE15" s="31">
        <f t="shared" si="26"/>
        <v>0</v>
      </c>
      <c r="AF15" s="34">
        <f t="shared" si="6"/>
        <v>0</v>
      </c>
      <c r="AG15" s="31">
        <f t="shared" si="27"/>
        <v>0</v>
      </c>
      <c r="AH15" s="35">
        <v>0</v>
      </c>
      <c r="AI15" s="31">
        <f t="shared" si="7"/>
        <v>0</v>
      </c>
      <c r="AJ15" s="34">
        <f t="shared" si="38"/>
        <v>0</v>
      </c>
      <c r="AK15" s="31">
        <f t="shared" si="28"/>
        <v>0</v>
      </c>
      <c r="AL15" s="34">
        <f t="shared" si="8"/>
        <v>0</v>
      </c>
      <c r="AM15" s="31">
        <f t="shared" si="29"/>
        <v>0</v>
      </c>
      <c r="AN15" s="35">
        <v>0</v>
      </c>
      <c r="AO15" s="31">
        <f t="shared" si="30"/>
        <v>0</v>
      </c>
      <c r="AP15" s="34">
        <f>(37.2/22.4)*AN15</f>
        <v>0</v>
      </c>
      <c r="AQ15" s="31">
        <f t="shared" si="32"/>
        <v>0</v>
      </c>
      <c r="AR15" s="34">
        <f t="shared" si="9"/>
        <v>0</v>
      </c>
      <c r="AS15" s="31">
        <f t="shared" si="33"/>
        <v>0</v>
      </c>
      <c r="AT15" s="34">
        <f t="shared" si="10"/>
        <v>51</v>
      </c>
      <c r="AU15" s="31">
        <f t="shared" si="34"/>
        <v>6.882906574394471</v>
      </c>
      <c r="AV15" s="34">
        <f t="shared" si="11"/>
        <v>104.70816599732262</v>
      </c>
      <c r="AW15" s="31">
        <f t="shared" si="35"/>
        <v>29.01299933983116</v>
      </c>
      <c r="AX15" s="34">
        <f t="shared" si="12"/>
        <v>189.43911611357711</v>
      </c>
      <c r="AY15" s="31">
        <f t="shared" si="36"/>
        <v>19313.852208025626</v>
      </c>
      <c r="AZ15" s="29"/>
      <c r="BA15" s="26" t="e">
        <f t="shared" si="37"/>
        <v>#DIV/0!</v>
      </c>
    </row>
    <row r="16" spans="1:53" s="14" customFormat="1" ht="12.75">
      <c r="A16" s="24">
        <v>10</v>
      </c>
      <c r="B16" s="28">
        <v>0.43210648148148145</v>
      </c>
      <c r="C16" s="27"/>
      <c r="D16" s="30">
        <v>31</v>
      </c>
      <c r="E16" s="31">
        <f t="shared" si="13"/>
        <v>19.67183391003462</v>
      </c>
      <c r="F16" s="30">
        <v>242.9</v>
      </c>
      <c r="G16" s="31">
        <f t="shared" si="14"/>
        <v>0.2326643598616072</v>
      </c>
      <c r="H16" s="32">
        <v>15.43</v>
      </c>
      <c r="I16" s="31">
        <f t="shared" si="15"/>
        <v>2.1178809688581155</v>
      </c>
      <c r="J16" s="33">
        <f aca="true" t="shared" si="39" ref="J16:J77">21/(21-H16)</f>
        <v>3.7701974865350087</v>
      </c>
      <c r="K16" s="31">
        <f t="shared" si="1"/>
        <v>3.69056201716221</v>
      </c>
      <c r="L16" s="32">
        <v>4.06</v>
      </c>
      <c r="M16" s="31">
        <f t="shared" si="16"/>
        <v>1.1438931626297553</v>
      </c>
      <c r="N16" s="33">
        <f aca="true" t="shared" si="40" ref="N16:N77">1+((($C$2/L16-1)*($C$3/$C$4)))</f>
        <v>4.8610767564546</v>
      </c>
      <c r="O16" s="31">
        <f t="shared" si="18"/>
        <v>6.369965932045214</v>
      </c>
      <c r="P16" s="30">
        <v>209</v>
      </c>
      <c r="Q16" s="31">
        <f t="shared" si="19"/>
        <v>1273.2303114186855</v>
      </c>
      <c r="R16" s="34">
        <f aca="true" t="shared" si="41" ref="R16:R77">(28.01/22.4)*P16</f>
        <v>261.3433035714286</v>
      </c>
      <c r="S16" s="31">
        <f t="shared" si="20"/>
        <v>1990.8436313171114</v>
      </c>
      <c r="T16" s="34">
        <v>516.1178347012054</v>
      </c>
      <c r="U16" s="31">
        <f t="shared" si="21"/>
        <v>11818.807652449688</v>
      </c>
      <c r="V16" s="30">
        <v>53</v>
      </c>
      <c r="W16" s="31">
        <f t="shared" si="22"/>
        <v>0.3887889273356418</v>
      </c>
      <c r="X16" s="34">
        <f aca="true" t="shared" si="42" ref="X16:X77">(30.01/22.41)*V16</f>
        <v>70.97411869701027</v>
      </c>
      <c r="Y16" s="31">
        <f t="shared" si="23"/>
        <v>0.6972076850958833</v>
      </c>
      <c r="Z16" s="34">
        <f aca="true" t="shared" si="43" ref="Z16:Z77">((21-10)/(21-H16))*X16</f>
        <v>140.16432776788383</v>
      </c>
      <c r="AA16" s="31">
        <f t="shared" si="24"/>
        <v>5482.388543159683</v>
      </c>
      <c r="AB16" s="35">
        <v>0</v>
      </c>
      <c r="AC16" s="31">
        <f t="shared" si="25"/>
        <v>0</v>
      </c>
      <c r="AD16" s="34">
        <f aca="true" t="shared" si="44" ref="AD16:AD77">(64.5/21.84)*AB16</f>
        <v>0</v>
      </c>
      <c r="AE16" s="31">
        <f t="shared" si="26"/>
        <v>0</v>
      </c>
      <c r="AF16" s="34">
        <f aca="true" t="shared" si="45" ref="AF16:AF77">((21-10)/(21-H16))*AD16</f>
        <v>0</v>
      </c>
      <c r="AG16" s="31">
        <f t="shared" si="27"/>
        <v>0</v>
      </c>
      <c r="AH16" s="35">
        <v>0</v>
      </c>
      <c r="AI16" s="31">
        <f t="shared" si="7"/>
        <v>0</v>
      </c>
      <c r="AJ16" s="34">
        <f aca="true" t="shared" si="46" ref="AJ16:AJ77">(46.01/22.41)*AH16</f>
        <v>0</v>
      </c>
      <c r="AK16" s="31">
        <f t="shared" si="28"/>
        <v>0</v>
      </c>
      <c r="AL16" s="34">
        <f aca="true" t="shared" si="47" ref="AL16:AL77">((21-10)/(21-H16))*AJ16</f>
        <v>0</v>
      </c>
      <c r="AM16" s="31">
        <f t="shared" si="29"/>
        <v>0</v>
      </c>
      <c r="AN16" s="35">
        <v>0</v>
      </c>
      <c r="AO16" s="31">
        <f t="shared" si="30"/>
        <v>0</v>
      </c>
      <c r="AP16" s="34">
        <f aca="true" t="shared" si="48" ref="AP16:AP77">(37.2/22.4)*AN16</f>
        <v>0</v>
      </c>
      <c r="AQ16" s="31">
        <f t="shared" si="32"/>
        <v>0</v>
      </c>
      <c r="AR16" s="34">
        <f aca="true" t="shared" si="49" ref="AR16:AR77">((21-10)/(21-H16))*AP16</f>
        <v>0</v>
      </c>
      <c r="AS16" s="31">
        <f t="shared" si="33"/>
        <v>0</v>
      </c>
      <c r="AT16" s="34">
        <f aca="true" t="shared" si="50" ref="AT16:AT77">AH16+V16</f>
        <v>53</v>
      </c>
      <c r="AU16" s="31">
        <f t="shared" si="34"/>
        <v>0.3887889273356418</v>
      </c>
      <c r="AV16" s="34">
        <f aca="true" t="shared" si="51" ref="AV16:AV77">(46.01/22.41)*AT16</f>
        <v>108.81436858545293</v>
      </c>
      <c r="AW16" s="31">
        <f t="shared" si="35"/>
        <v>1.638832776560695</v>
      </c>
      <c r="AX16" s="34">
        <f aca="true" t="shared" si="52" ref="AX16:AX77">((21-10)/(21-H16))*AV16</f>
        <v>214.8937261113074</v>
      </c>
      <c r="AY16" s="31">
        <f t="shared" si="36"/>
        <v>12886.716871366594</v>
      </c>
      <c r="AZ16" s="29"/>
      <c r="BA16" s="26" t="e">
        <f t="shared" si="37"/>
        <v>#DIV/0!</v>
      </c>
    </row>
    <row r="17" spans="1:53" s="14" customFormat="1" ht="12.75">
      <c r="A17" s="24">
        <v>11</v>
      </c>
      <c r="B17" s="28">
        <v>0.43280092592592595</v>
      </c>
      <c r="C17" s="27"/>
      <c r="D17" s="30">
        <v>32</v>
      </c>
      <c r="E17" s="31">
        <f t="shared" si="13"/>
        <v>11.801245674740498</v>
      </c>
      <c r="F17" s="30">
        <v>243.2</v>
      </c>
      <c r="G17" s="31">
        <f t="shared" si="14"/>
        <v>0.6120761245674725</v>
      </c>
      <c r="H17" s="32">
        <v>16.05</v>
      </c>
      <c r="I17" s="31">
        <f t="shared" si="15"/>
        <v>0.6977162629757676</v>
      </c>
      <c r="J17" s="33">
        <f t="shared" si="39"/>
        <v>4.242424242424243</v>
      </c>
      <c r="K17" s="31">
        <f t="shared" si="1"/>
        <v>2.0991860181985333</v>
      </c>
      <c r="L17" s="32">
        <v>3.6</v>
      </c>
      <c r="M17" s="31">
        <f t="shared" si="16"/>
        <v>0.3715261038062275</v>
      </c>
      <c r="N17" s="33">
        <f t="shared" si="40"/>
        <v>5.4793144208037825</v>
      </c>
      <c r="O17" s="31">
        <f t="shared" si="18"/>
        <v>3.631469447853608</v>
      </c>
      <c r="P17" s="30">
        <v>189</v>
      </c>
      <c r="Q17" s="31">
        <f t="shared" si="19"/>
        <v>245.93619377162645</v>
      </c>
      <c r="R17" s="34">
        <f t="shared" si="41"/>
        <v>236.33437500000002</v>
      </c>
      <c r="S17" s="31">
        <f t="shared" si="20"/>
        <v>384.549834141993</v>
      </c>
      <c r="T17" s="34">
        <v>525.1875</v>
      </c>
      <c r="U17" s="31">
        <f t="shared" si="21"/>
        <v>9929.061132895082</v>
      </c>
      <c r="V17" s="30">
        <v>54</v>
      </c>
      <c r="W17" s="31">
        <f t="shared" si="22"/>
        <v>0.14173010380622736</v>
      </c>
      <c r="X17" s="34">
        <f t="shared" si="42"/>
        <v>72.3132530120482</v>
      </c>
      <c r="Y17" s="31">
        <f t="shared" si="23"/>
        <v>0.2541618617080806</v>
      </c>
      <c r="Z17" s="34">
        <f t="shared" si="43"/>
        <v>160.69611780455153</v>
      </c>
      <c r="AA17" s="31">
        <f t="shared" si="24"/>
        <v>2863.4659929178783</v>
      </c>
      <c r="AB17" s="35">
        <v>0</v>
      </c>
      <c r="AC17" s="31">
        <f t="shared" si="25"/>
        <v>0</v>
      </c>
      <c r="AD17" s="34">
        <f t="shared" si="44"/>
        <v>0</v>
      </c>
      <c r="AE17" s="31">
        <f t="shared" si="26"/>
        <v>0</v>
      </c>
      <c r="AF17" s="34">
        <f t="shared" si="45"/>
        <v>0</v>
      </c>
      <c r="AG17" s="31">
        <f t="shared" si="27"/>
        <v>0</v>
      </c>
      <c r="AH17" s="35">
        <v>0</v>
      </c>
      <c r="AI17" s="31">
        <f t="shared" si="7"/>
        <v>0</v>
      </c>
      <c r="AJ17" s="34">
        <f t="shared" si="46"/>
        <v>0</v>
      </c>
      <c r="AK17" s="31">
        <f t="shared" si="28"/>
        <v>0</v>
      </c>
      <c r="AL17" s="34">
        <f t="shared" si="47"/>
        <v>0</v>
      </c>
      <c r="AM17" s="31">
        <f t="shared" si="29"/>
        <v>0</v>
      </c>
      <c r="AN17" s="35">
        <v>0</v>
      </c>
      <c r="AO17" s="31">
        <f t="shared" si="30"/>
        <v>0</v>
      </c>
      <c r="AP17" s="34">
        <f t="shared" si="48"/>
        <v>0</v>
      </c>
      <c r="AQ17" s="31">
        <f t="shared" si="32"/>
        <v>0</v>
      </c>
      <c r="AR17" s="34">
        <f t="shared" si="49"/>
        <v>0</v>
      </c>
      <c r="AS17" s="31">
        <f t="shared" si="33"/>
        <v>0</v>
      </c>
      <c r="AT17" s="34">
        <f t="shared" si="50"/>
        <v>54</v>
      </c>
      <c r="AU17" s="31">
        <f t="shared" si="34"/>
        <v>0.14173010380622736</v>
      </c>
      <c r="AV17" s="34">
        <f t="shared" si="51"/>
        <v>110.86746987951807</v>
      </c>
      <c r="AW17" s="31">
        <f t="shared" si="35"/>
        <v>0.5974242660014398</v>
      </c>
      <c r="AX17" s="34">
        <f t="shared" si="52"/>
        <v>246.37215528781795</v>
      </c>
      <c r="AY17" s="31">
        <f t="shared" si="36"/>
        <v>6730.766203639444</v>
      </c>
      <c r="AZ17" s="29"/>
      <c r="BA17" s="26" t="e">
        <f t="shared" si="37"/>
        <v>#DIV/0!</v>
      </c>
    </row>
    <row r="18" spans="1:53" s="14" customFormat="1" ht="12.75">
      <c r="A18" s="24">
        <v>12</v>
      </c>
      <c r="B18" s="28">
        <v>0.43349537037037034</v>
      </c>
      <c r="C18" s="27"/>
      <c r="D18" s="30">
        <v>32</v>
      </c>
      <c r="E18" s="31">
        <f t="shared" si="13"/>
        <v>11.801245674740498</v>
      </c>
      <c r="F18" s="30">
        <v>242</v>
      </c>
      <c r="G18" s="31">
        <f t="shared" si="14"/>
        <v>0.174429065743936</v>
      </c>
      <c r="H18" s="32">
        <v>16.49</v>
      </c>
      <c r="I18" s="31">
        <f t="shared" si="15"/>
        <v>0.15625743944636342</v>
      </c>
      <c r="J18" s="33">
        <f t="shared" si="39"/>
        <v>4.65631929046563</v>
      </c>
      <c r="K18" s="31">
        <f t="shared" si="1"/>
        <v>1.0711458217970662</v>
      </c>
      <c r="L18" s="32">
        <v>3.28</v>
      </c>
      <c r="M18" s="31">
        <f t="shared" si="16"/>
        <v>0.08382728027681606</v>
      </c>
      <c r="N18" s="33">
        <f t="shared" si="40"/>
        <v>6.011667531568933</v>
      </c>
      <c r="O18" s="31">
        <f t="shared" si="18"/>
        <v>1.8859209433151927</v>
      </c>
      <c r="P18" s="30">
        <v>196</v>
      </c>
      <c r="Q18" s="31">
        <f t="shared" si="19"/>
        <v>514.4891349480971</v>
      </c>
      <c r="R18" s="34">
        <f t="shared" si="41"/>
        <v>245.08750000000003</v>
      </c>
      <c r="S18" s="31">
        <f t="shared" si="20"/>
        <v>804.4635825171249</v>
      </c>
      <c r="T18" s="34">
        <v>597.7743902439023</v>
      </c>
      <c r="U18" s="31">
        <f t="shared" si="21"/>
        <v>732.1236825182742</v>
      </c>
      <c r="V18" s="30">
        <v>52</v>
      </c>
      <c r="W18" s="31">
        <f t="shared" si="22"/>
        <v>2.6358477508650564</v>
      </c>
      <c r="X18" s="34">
        <f t="shared" si="42"/>
        <v>69.63498438197234</v>
      </c>
      <c r="Y18" s="31">
        <f t="shared" si="23"/>
        <v>4.726814935907867</v>
      </c>
      <c r="Z18" s="34">
        <f t="shared" si="43"/>
        <v>169.8414253218837</v>
      </c>
      <c r="AA18" s="31">
        <f t="shared" si="24"/>
        <v>1968.3468979946401</v>
      </c>
      <c r="AB18" s="35">
        <v>0</v>
      </c>
      <c r="AC18" s="31">
        <f t="shared" si="25"/>
        <v>0</v>
      </c>
      <c r="AD18" s="34">
        <f t="shared" si="44"/>
        <v>0</v>
      </c>
      <c r="AE18" s="31">
        <f t="shared" si="26"/>
        <v>0</v>
      </c>
      <c r="AF18" s="34">
        <f t="shared" si="45"/>
        <v>0</v>
      </c>
      <c r="AG18" s="31">
        <f t="shared" si="27"/>
        <v>0</v>
      </c>
      <c r="AH18" s="35">
        <v>0</v>
      </c>
      <c r="AI18" s="31">
        <f t="shared" si="7"/>
        <v>0</v>
      </c>
      <c r="AJ18" s="34">
        <f t="shared" si="46"/>
        <v>0</v>
      </c>
      <c r="AK18" s="31">
        <f t="shared" si="28"/>
        <v>0</v>
      </c>
      <c r="AL18" s="34">
        <f t="shared" si="47"/>
        <v>0</v>
      </c>
      <c r="AM18" s="31">
        <f t="shared" si="29"/>
        <v>0</v>
      </c>
      <c r="AN18" s="35">
        <v>0</v>
      </c>
      <c r="AO18" s="31">
        <f t="shared" si="30"/>
        <v>0</v>
      </c>
      <c r="AP18" s="34">
        <f t="shared" si="48"/>
        <v>0</v>
      </c>
      <c r="AQ18" s="31">
        <f t="shared" si="32"/>
        <v>0</v>
      </c>
      <c r="AR18" s="34">
        <f t="shared" si="49"/>
        <v>0</v>
      </c>
      <c r="AS18" s="31">
        <f t="shared" si="33"/>
        <v>0</v>
      </c>
      <c r="AT18" s="34">
        <f t="shared" si="50"/>
        <v>52</v>
      </c>
      <c r="AU18" s="31">
        <f t="shared" si="34"/>
        <v>2.6358477508650564</v>
      </c>
      <c r="AV18" s="34">
        <f t="shared" si="51"/>
        <v>106.76126729138777</v>
      </c>
      <c r="AW18" s="31">
        <f t="shared" si="35"/>
        <v>11.110691134503979</v>
      </c>
      <c r="AX18" s="34">
        <f t="shared" si="52"/>
        <v>260.3933348570432</v>
      </c>
      <c r="AY18" s="31">
        <f t="shared" si="36"/>
        <v>4626.729568581553</v>
      </c>
      <c r="AZ18" s="29"/>
      <c r="BA18" s="26" t="e">
        <f t="shared" si="37"/>
        <v>#DIV/0!</v>
      </c>
    </row>
    <row r="19" spans="1:53" s="14" customFormat="1" ht="12.75">
      <c r="A19" s="24">
        <v>13</v>
      </c>
      <c r="B19" s="28">
        <v>0.43418981481481483</v>
      </c>
      <c r="C19" s="27"/>
      <c r="D19" s="30">
        <v>32</v>
      </c>
      <c r="E19" s="31">
        <f t="shared" si="13"/>
        <v>11.801245674740498</v>
      </c>
      <c r="F19" s="30">
        <v>241.5</v>
      </c>
      <c r="G19" s="31">
        <f t="shared" si="14"/>
        <v>0.8420761245674551</v>
      </c>
      <c r="H19" s="32">
        <v>17.12</v>
      </c>
      <c r="I19" s="31">
        <f t="shared" si="15"/>
        <v>0.05508685121107586</v>
      </c>
      <c r="J19" s="33">
        <f t="shared" si="39"/>
        <v>5.41237113402062</v>
      </c>
      <c r="K19" s="31">
        <f t="shared" si="1"/>
        <v>0.07779073532945412</v>
      </c>
      <c r="L19" s="32">
        <v>2.82</v>
      </c>
      <c r="M19" s="31">
        <f t="shared" si="16"/>
        <v>0.029060221453287512</v>
      </c>
      <c r="N19" s="33">
        <f t="shared" si="40"/>
        <v>6.98859212313264</v>
      </c>
      <c r="O19" s="31">
        <f t="shared" si="18"/>
        <v>0.15710424374161105</v>
      </c>
      <c r="P19" s="30">
        <v>229</v>
      </c>
      <c r="Q19" s="31">
        <f t="shared" si="19"/>
        <v>3100.5244290657442</v>
      </c>
      <c r="R19" s="34">
        <f t="shared" si="41"/>
        <v>286.3522321428572</v>
      </c>
      <c r="S19" s="31">
        <f t="shared" si="20"/>
        <v>4848.030445073869</v>
      </c>
      <c r="T19" s="34">
        <v>600</v>
      </c>
      <c r="U19" s="31">
        <f t="shared" si="21"/>
        <v>616.6368845879667</v>
      </c>
      <c r="V19" s="30">
        <v>49</v>
      </c>
      <c r="W19" s="31">
        <f t="shared" si="22"/>
        <v>21.3770242214533</v>
      </c>
      <c r="X19" s="34">
        <f t="shared" si="42"/>
        <v>65.61758143685854</v>
      </c>
      <c r="Y19" s="31">
        <f t="shared" si="23"/>
        <v>38.33500525288925</v>
      </c>
      <c r="Z19" s="34">
        <f t="shared" si="43"/>
        <v>186.0292257230526</v>
      </c>
      <c r="AA19" s="31">
        <f t="shared" si="24"/>
        <v>794.0140714442048</v>
      </c>
      <c r="AB19" s="35">
        <v>0</v>
      </c>
      <c r="AC19" s="31">
        <f t="shared" si="25"/>
        <v>0</v>
      </c>
      <c r="AD19" s="34">
        <f t="shared" si="44"/>
        <v>0</v>
      </c>
      <c r="AE19" s="31">
        <f t="shared" si="26"/>
        <v>0</v>
      </c>
      <c r="AF19" s="34">
        <f t="shared" si="45"/>
        <v>0</v>
      </c>
      <c r="AG19" s="31">
        <f t="shared" si="27"/>
        <v>0</v>
      </c>
      <c r="AH19" s="35">
        <v>0</v>
      </c>
      <c r="AI19" s="31">
        <f t="shared" si="7"/>
        <v>0</v>
      </c>
      <c r="AJ19" s="34">
        <f t="shared" si="46"/>
        <v>0</v>
      </c>
      <c r="AK19" s="31">
        <f t="shared" si="28"/>
        <v>0</v>
      </c>
      <c r="AL19" s="34">
        <f t="shared" si="47"/>
        <v>0</v>
      </c>
      <c r="AM19" s="31">
        <f t="shared" si="29"/>
        <v>0</v>
      </c>
      <c r="AN19" s="35">
        <v>0</v>
      </c>
      <c r="AO19" s="31">
        <f t="shared" si="30"/>
        <v>0</v>
      </c>
      <c r="AP19" s="34">
        <f t="shared" si="48"/>
        <v>0</v>
      </c>
      <c r="AQ19" s="31">
        <f t="shared" si="32"/>
        <v>0</v>
      </c>
      <c r="AR19" s="34">
        <f t="shared" si="49"/>
        <v>0</v>
      </c>
      <c r="AS19" s="31">
        <f t="shared" si="33"/>
        <v>0</v>
      </c>
      <c r="AT19" s="34">
        <f t="shared" si="50"/>
        <v>49</v>
      </c>
      <c r="AU19" s="31">
        <f t="shared" si="34"/>
        <v>21.3770242214533</v>
      </c>
      <c r="AV19" s="34">
        <f t="shared" si="51"/>
        <v>100.60196340919232</v>
      </c>
      <c r="AW19" s="31">
        <f t="shared" si="35"/>
        <v>90.1089652926376</v>
      </c>
      <c r="AX19" s="34">
        <f t="shared" si="52"/>
        <v>285.21175193327724</v>
      </c>
      <c r="AY19" s="31">
        <f t="shared" si="36"/>
        <v>1866.3825903673223</v>
      </c>
      <c r="AZ19" s="29"/>
      <c r="BA19" s="26" t="e">
        <f t="shared" si="37"/>
        <v>#DIV/0!</v>
      </c>
    </row>
    <row r="20" spans="1:53" s="14" customFormat="1" ht="12.75">
      <c r="A20" s="24">
        <v>14</v>
      </c>
      <c r="B20" s="28">
        <v>0.4348842592592593</v>
      </c>
      <c r="C20" s="27"/>
      <c r="D20" s="30">
        <v>32</v>
      </c>
      <c r="E20" s="31">
        <f t="shared" si="13"/>
        <v>11.801245674740498</v>
      </c>
      <c r="F20" s="30">
        <v>243</v>
      </c>
      <c r="G20" s="31">
        <f t="shared" si="14"/>
        <v>0.33913494809689787</v>
      </c>
      <c r="H20" s="32">
        <v>17.36</v>
      </c>
      <c r="I20" s="31">
        <f t="shared" si="15"/>
        <v>0.22534567474048942</v>
      </c>
      <c r="J20" s="33">
        <f t="shared" si="39"/>
        <v>5.769230769230768</v>
      </c>
      <c r="K20" s="31">
        <f t="shared" si="1"/>
        <v>0.0060761603776939435</v>
      </c>
      <c r="L20" s="32">
        <v>2.64</v>
      </c>
      <c r="M20" s="31">
        <f t="shared" si="16"/>
        <v>0.12282963321799353</v>
      </c>
      <c r="N20" s="33">
        <f t="shared" si="40"/>
        <v>7.463539651837524</v>
      </c>
      <c r="O20" s="31">
        <f t="shared" si="18"/>
        <v>0.006175406027275434</v>
      </c>
      <c r="P20" s="30">
        <v>192</v>
      </c>
      <c r="Q20" s="31">
        <f t="shared" si="19"/>
        <v>349.0303114186853</v>
      </c>
      <c r="R20" s="34">
        <f t="shared" si="41"/>
        <v>240.08571428571432</v>
      </c>
      <c r="S20" s="31">
        <f t="shared" si="20"/>
        <v>545.7494739111823</v>
      </c>
      <c r="T20" s="34">
        <v>725.5337519623233</v>
      </c>
      <c r="U20" s="31">
        <f t="shared" si="21"/>
        <v>10140.807726963478</v>
      </c>
      <c r="V20" s="30">
        <v>54</v>
      </c>
      <c r="W20" s="31">
        <f t="shared" si="22"/>
        <v>0.14173010380622736</v>
      </c>
      <c r="X20" s="34">
        <f t="shared" si="42"/>
        <v>72.3132530120482</v>
      </c>
      <c r="Y20" s="31">
        <f t="shared" si="23"/>
        <v>0.2541618617080806</v>
      </c>
      <c r="Z20" s="34">
        <f t="shared" si="43"/>
        <v>218.5290613001456</v>
      </c>
      <c r="AA20" s="31">
        <f t="shared" si="24"/>
        <v>18.676056138561066</v>
      </c>
      <c r="AB20" s="35">
        <v>0</v>
      </c>
      <c r="AC20" s="31">
        <f t="shared" si="25"/>
        <v>0</v>
      </c>
      <c r="AD20" s="34">
        <f t="shared" si="44"/>
        <v>0</v>
      </c>
      <c r="AE20" s="31">
        <f t="shared" si="26"/>
        <v>0</v>
      </c>
      <c r="AF20" s="34">
        <f t="shared" si="45"/>
        <v>0</v>
      </c>
      <c r="AG20" s="31">
        <f t="shared" si="27"/>
        <v>0</v>
      </c>
      <c r="AH20" s="35">
        <v>0</v>
      </c>
      <c r="AI20" s="31">
        <f t="shared" si="7"/>
        <v>0</v>
      </c>
      <c r="AJ20" s="34">
        <f t="shared" si="46"/>
        <v>0</v>
      </c>
      <c r="AK20" s="31">
        <f t="shared" si="28"/>
        <v>0</v>
      </c>
      <c r="AL20" s="34">
        <f t="shared" si="47"/>
        <v>0</v>
      </c>
      <c r="AM20" s="31">
        <f t="shared" si="29"/>
        <v>0</v>
      </c>
      <c r="AN20" s="35">
        <v>0</v>
      </c>
      <c r="AO20" s="31">
        <f t="shared" si="30"/>
        <v>0</v>
      </c>
      <c r="AP20" s="34">
        <f t="shared" si="48"/>
        <v>0</v>
      </c>
      <c r="AQ20" s="31">
        <f t="shared" si="32"/>
        <v>0</v>
      </c>
      <c r="AR20" s="34">
        <f t="shared" si="49"/>
        <v>0</v>
      </c>
      <c r="AS20" s="31">
        <f t="shared" si="33"/>
        <v>0</v>
      </c>
      <c r="AT20" s="34">
        <f t="shared" si="50"/>
        <v>54</v>
      </c>
      <c r="AU20" s="31">
        <f t="shared" si="34"/>
        <v>0.14173010380622736</v>
      </c>
      <c r="AV20" s="34">
        <f t="shared" si="51"/>
        <v>110.86746987951807</v>
      </c>
      <c r="AW20" s="31">
        <f t="shared" si="35"/>
        <v>0.5974242660014398</v>
      </c>
      <c r="AX20" s="34">
        <f t="shared" si="52"/>
        <v>335.0390573282139</v>
      </c>
      <c r="AY20" s="31">
        <f t="shared" si="36"/>
        <v>43.899305172683405</v>
      </c>
      <c r="AZ20" s="29"/>
      <c r="BA20" s="26" t="e">
        <f t="shared" si="37"/>
        <v>#DIV/0!</v>
      </c>
    </row>
    <row r="21" spans="1:53" s="14" customFormat="1" ht="12.75">
      <c r="A21" s="24">
        <v>15</v>
      </c>
      <c r="B21" s="28">
        <v>0.4355787037037037</v>
      </c>
      <c r="C21" s="27"/>
      <c r="D21" s="30">
        <v>33</v>
      </c>
      <c r="E21" s="31">
        <f t="shared" si="13"/>
        <v>5.930657439446376</v>
      </c>
      <c r="F21" s="30">
        <v>241</v>
      </c>
      <c r="G21" s="31">
        <f t="shared" si="14"/>
        <v>2.009723183390974</v>
      </c>
      <c r="H21" s="32">
        <v>17.69</v>
      </c>
      <c r="I21" s="31">
        <f t="shared" si="15"/>
        <v>0.647551557093437</v>
      </c>
      <c r="J21" s="33">
        <f t="shared" si="39"/>
        <v>6.344410876132933</v>
      </c>
      <c r="K21" s="31">
        <f t="shared" si="1"/>
        <v>0.4265785836056864</v>
      </c>
      <c r="L21" s="32">
        <v>2.4</v>
      </c>
      <c r="M21" s="31">
        <f t="shared" si="16"/>
        <v>0.34865551557093527</v>
      </c>
      <c r="N21" s="33">
        <f t="shared" si="40"/>
        <v>8.207624113475179</v>
      </c>
      <c r="O21" s="31">
        <f t="shared" si="18"/>
        <v>0.6767829891945886</v>
      </c>
      <c r="P21" s="30">
        <v>193</v>
      </c>
      <c r="Q21" s="31">
        <f t="shared" si="19"/>
        <v>387.39501730103825</v>
      </c>
      <c r="R21" s="34">
        <f t="shared" si="41"/>
        <v>241.33616071428574</v>
      </c>
      <c r="S21" s="31">
        <f t="shared" si="20"/>
        <v>605.7371522504865</v>
      </c>
      <c r="T21" s="34">
        <v>681</v>
      </c>
      <c r="U21" s="31">
        <f t="shared" si="21"/>
        <v>3154.8246345411667</v>
      </c>
      <c r="V21" s="30">
        <v>49</v>
      </c>
      <c r="W21" s="31">
        <f t="shared" si="22"/>
        <v>21.3770242214533</v>
      </c>
      <c r="X21" s="34">
        <f t="shared" si="42"/>
        <v>65.61758143685854</v>
      </c>
      <c r="Y21" s="31">
        <f t="shared" si="23"/>
        <v>38.33500525288925</v>
      </c>
      <c r="Z21" s="34">
        <f t="shared" si="43"/>
        <v>218.06447003185627</v>
      </c>
      <c r="AA21" s="31">
        <f t="shared" si="24"/>
        <v>14.876364256159775</v>
      </c>
      <c r="AB21" s="35">
        <v>0</v>
      </c>
      <c r="AC21" s="31">
        <f t="shared" si="25"/>
        <v>0</v>
      </c>
      <c r="AD21" s="34">
        <f t="shared" si="44"/>
        <v>0</v>
      </c>
      <c r="AE21" s="31">
        <f t="shared" si="26"/>
        <v>0</v>
      </c>
      <c r="AF21" s="34">
        <f t="shared" si="45"/>
        <v>0</v>
      </c>
      <c r="AG21" s="31">
        <f t="shared" si="27"/>
        <v>0</v>
      </c>
      <c r="AH21" s="35">
        <v>0</v>
      </c>
      <c r="AI21" s="31">
        <f t="shared" si="7"/>
        <v>0</v>
      </c>
      <c r="AJ21" s="34">
        <f t="shared" si="46"/>
        <v>0</v>
      </c>
      <c r="AK21" s="31">
        <f t="shared" si="28"/>
        <v>0</v>
      </c>
      <c r="AL21" s="34">
        <f t="shared" si="47"/>
        <v>0</v>
      </c>
      <c r="AM21" s="31">
        <f t="shared" si="29"/>
        <v>0</v>
      </c>
      <c r="AN21" s="35">
        <v>0</v>
      </c>
      <c r="AO21" s="31">
        <f t="shared" si="30"/>
        <v>0</v>
      </c>
      <c r="AP21" s="34">
        <f t="shared" si="48"/>
        <v>0</v>
      </c>
      <c r="AQ21" s="31">
        <f t="shared" si="32"/>
        <v>0</v>
      </c>
      <c r="AR21" s="34">
        <f t="shared" si="49"/>
        <v>0</v>
      </c>
      <c r="AS21" s="31">
        <f t="shared" si="33"/>
        <v>0</v>
      </c>
      <c r="AT21" s="34">
        <f t="shared" si="50"/>
        <v>49</v>
      </c>
      <c r="AU21" s="31">
        <f t="shared" si="34"/>
        <v>21.3770242214533</v>
      </c>
      <c r="AV21" s="34">
        <f t="shared" si="51"/>
        <v>100.60196340919232</v>
      </c>
      <c r="AW21" s="31">
        <f t="shared" si="35"/>
        <v>90.1089652926376</v>
      </c>
      <c r="AX21" s="34">
        <f t="shared" si="52"/>
        <v>334.32676661665135</v>
      </c>
      <c r="AY21" s="31">
        <f t="shared" si="36"/>
        <v>34.96787809460244</v>
      </c>
      <c r="AZ21" s="29"/>
      <c r="BA21" s="26" t="e">
        <f t="shared" si="37"/>
        <v>#DIV/0!</v>
      </c>
    </row>
    <row r="22" spans="1:53" s="14" customFormat="1" ht="12.75">
      <c r="A22" s="24">
        <v>16</v>
      </c>
      <c r="B22" s="28">
        <v>0.43627314814814816</v>
      </c>
      <c r="C22" s="27"/>
      <c r="D22" s="30">
        <v>33</v>
      </c>
      <c r="E22" s="31">
        <f t="shared" si="13"/>
        <v>5.930657439446376</v>
      </c>
      <c r="F22" s="30">
        <v>242</v>
      </c>
      <c r="G22" s="31">
        <f t="shared" si="14"/>
        <v>0.174429065743936</v>
      </c>
      <c r="H22" s="32">
        <v>17.83</v>
      </c>
      <c r="I22" s="31">
        <f t="shared" si="15"/>
        <v>0.892469204152257</v>
      </c>
      <c r="J22" s="33">
        <f t="shared" si="39"/>
        <v>6.624605678233435</v>
      </c>
      <c r="K22" s="31">
        <f t="shared" si="1"/>
        <v>0.8710948814176909</v>
      </c>
      <c r="L22" s="32">
        <v>2.29</v>
      </c>
      <c r="M22" s="31">
        <f t="shared" si="16"/>
        <v>0.49065904498269997</v>
      </c>
      <c r="N22" s="33">
        <f t="shared" si="40"/>
        <v>8.600786645606863</v>
      </c>
      <c r="O22" s="31">
        <f t="shared" si="18"/>
        <v>1.4782444015670775</v>
      </c>
      <c r="P22" s="30">
        <v>186</v>
      </c>
      <c r="Q22" s="31">
        <f t="shared" si="19"/>
        <v>160.8420761245676</v>
      </c>
      <c r="R22" s="34">
        <f t="shared" si="41"/>
        <v>232.58303571428576</v>
      </c>
      <c r="S22" s="31">
        <f t="shared" si="20"/>
        <v>251.4952872458915</v>
      </c>
      <c r="T22" s="34">
        <v>727</v>
      </c>
      <c r="U22" s="31">
        <f t="shared" si="21"/>
        <v>10438.264591304713</v>
      </c>
      <c r="V22" s="30">
        <v>52</v>
      </c>
      <c r="W22" s="31">
        <f t="shared" si="22"/>
        <v>2.6358477508650564</v>
      </c>
      <c r="X22" s="34">
        <f t="shared" si="42"/>
        <v>69.63498438197234</v>
      </c>
      <c r="Y22" s="31">
        <f t="shared" si="23"/>
        <v>4.726814935907867</v>
      </c>
      <c r="Z22" s="34">
        <f t="shared" si="43"/>
        <v>241.63559249264839</v>
      </c>
      <c r="AA22" s="31">
        <f t="shared" si="24"/>
        <v>752.3012990881516</v>
      </c>
      <c r="AB22" s="35">
        <v>0</v>
      </c>
      <c r="AC22" s="31">
        <f t="shared" si="25"/>
        <v>0</v>
      </c>
      <c r="AD22" s="34">
        <f t="shared" si="44"/>
        <v>0</v>
      </c>
      <c r="AE22" s="31">
        <f t="shared" si="26"/>
        <v>0</v>
      </c>
      <c r="AF22" s="34">
        <f t="shared" si="45"/>
        <v>0</v>
      </c>
      <c r="AG22" s="31">
        <f t="shared" si="27"/>
        <v>0</v>
      </c>
      <c r="AH22" s="35">
        <v>0</v>
      </c>
      <c r="AI22" s="31">
        <f t="shared" si="7"/>
        <v>0</v>
      </c>
      <c r="AJ22" s="34">
        <f t="shared" si="46"/>
        <v>0</v>
      </c>
      <c r="AK22" s="31">
        <f t="shared" si="28"/>
        <v>0</v>
      </c>
      <c r="AL22" s="34">
        <f t="shared" si="47"/>
        <v>0</v>
      </c>
      <c r="AM22" s="31">
        <f t="shared" si="29"/>
        <v>0</v>
      </c>
      <c r="AN22" s="35">
        <v>0</v>
      </c>
      <c r="AO22" s="31">
        <f t="shared" si="30"/>
        <v>0</v>
      </c>
      <c r="AP22" s="34">
        <f t="shared" si="48"/>
        <v>0</v>
      </c>
      <c r="AQ22" s="31">
        <f t="shared" si="32"/>
        <v>0</v>
      </c>
      <c r="AR22" s="34">
        <f t="shared" si="49"/>
        <v>0</v>
      </c>
      <c r="AS22" s="31">
        <f t="shared" si="33"/>
        <v>0</v>
      </c>
      <c r="AT22" s="34">
        <f t="shared" si="50"/>
        <v>52</v>
      </c>
      <c r="AU22" s="31">
        <f t="shared" si="34"/>
        <v>2.6358477508650564</v>
      </c>
      <c r="AV22" s="34">
        <f t="shared" si="51"/>
        <v>106.76126729138777</v>
      </c>
      <c r="AW22" s="31">
        <f t="shared" si="35"/>
        <v>11.110691134503979</v>
      </c>
      <c r="AX22" s="34">
        <f t="shared" si="52"/>
        <v>370.4649653644368</v>
      </c>
      <c r="AY22" s="31">
        <f t="shared" si="36"/>
        <v>1768.333960095957</v>
      </c>
      <c r="AZ22" s="29"/>
      <c r="BA22" s="26" t="e">
        <f t="shared" si="37"/>
        <v>#DIV/0!</v>
      </c>
    </row>
    <row r="23" spans="1:53" s="14" customFormat="1" ht="12.75">
      <c r="A23" s="24">
        <v>17</v>
      </c>
      <c r="B23" s="28">
        <v>0.4369675925925926</v>
      </c>
      <c r="C23" s="27"/>
      <c r="D23" s="30">
        <v>33</v>
      </c>
      <c r="E23" s="31">
        <f t="shared" si="13"/>
        <v>5.930657439446376</v>
      </c>
      <c r="F23" s="30">
        <v>242</v>
      </c>
      <c r="G23" s="31">
        <f t="shared" si="14"/>
        <v>0.174429065743936</v>
      </c>
      <c r="H23" s="32">
        <v>18.36</v>
      </c>
      <c r="I23" s="31">
        <f t="shared" si="15"/>
        <v>2.1747574394463824</v>
      </c>
      <c r="J23" s="33">
        <f t="shared" si="39"/>
        <v>7.954545454545453</v>
      </c>
      <c r="K23" s="31">
        <f t="shared" si="1"/>
        <v>5.1223658127767075</v>
      </c>
      <c r="L23" s="32">
        <v>1.9</v>
      </c>
      <c r="M23" s="31">
        <f t="shared" si="16"/>
        <v>1.1891261038062302</v>
      </c>
      <c r="N23" s="33">
        <f t="shared" si="40"/>
        <v>10.361552818215753</v>
      </c>
      <c r="O23" s="31">
        <f t="shared" si="18"/>
        <v>8.860129212562361</v>
      </c>
      <c r="P23" s="30">
        <v>184</v>
      </c>
      <c r="Q23" s="31">
        <f t="shared" si="19"/>
        <v>114.1126643598617</v>
      </c>
      <c r="R23" s="34">
        <f t="shared" si="41"/>
        <v>230.08214285714288</v>
      </c>
      <c r="S23" s="31">
        <f t="shared" si="20"/>
        <v>178.42841868909326</v>
      </c>
      <c r="T23" s="34">
        <v>829</v>
      </c>
      <c r="U23" s="31">
        <f t="shared" si="21"/>
        <v>41684.50101717171</v>
      </c>
      <c r="V23" s="30">
        <v>52</v>
      </c>
      <c r="W23" s="31">
        <f t="shared" si="22"/>
        <v>2.6358477508650564</v>
      </c>
      <c r="X23" s="34">
        <f t="shared" si="42"/>
        <v>69.63498438197234</v>
      </c>
      <c r="Y23" s="31">
        <f t="shared" si="23"/>
        <v>4.726814935907867</v>
      </c>
      <c r="Z23" s="34">
        <f t="shared" si="43"/>
        <v>290.1457682582181</v>
      </c>
      <c r="AA23" s="31">
        <f t="shared" si="24"/>
        <v>5766.623469039922</v>
      </c>
      <c r="AB23" s="35">
        <v>0</v>
      </c>
      <c r="AC23" s="31">
        <f t="shared" si="25"/>
        <v>0</v>
      </c>
      <c r="AD23" s="34">
        <f t="shared" si="44"/>
        <v>0</v>
      </c>
      <c r="AE23" s="31">
        <f t="shared" si="26"/>
        <v>0</v>
      </c>
      <c r="AF23" s="34">
        <f t="shared" si="45"/>
        <v>0</v>
      </c>
      <c r="AG23" s="31">
        <f t="shared" si="27"/>
        <v>0</v>
      </c>
      <c r="AH23" s="35">
        <v>0</v>
      </c>
      <c r="AI23" s="31">
        <f t="shared" si="7"/>
        <v>0</v>
      </c>
      <c r="AJ23" s="34">
        <f t="shared" si="46"/>
        <v>0</v>
      </c>
      <c r="AK23" s="31">
        <f t="shared" si="28"/>
        <v>0</v>
      </c>
      <c r="AL23" s="34">
        <f t="shared" si="47"/>
        <v>0</v>
      </c>
      <c r="AM23" s="31">
        <f t="shared" si="29"/>
        <v>0</v>
      </c>
      <c r="AN23" s="35">
        <v>0</v>
      </c>
      <c r="AO23" s="31">
        <f t="shared" si="30"/>
        <v>0</v>
      </c>
      <c r="AP23" s="34">
        <f t="shared" si="48"/>
        <v>0</v>
      </c>
      <c r="AQ23" s="31">
        <f t="shared" si="32"/>
        <v>0</v>
      </c>
      <c r="AR23" s="34">
        <f t="shared" si="49"/>
        <v>0</v>
      </c>
      <c r="AS23" s="31">
        <f t="shared" si="33"/>
        <v>0</v>
      </c>
      <c r="AT23" s="34">
        <f t="shared" si="50"/>
        <v>52</v>
      </c>
      <c r="AU23" s="31">
        <f t="shared" si="34"/>
        <v>2.6358477508650564</v>
      </c>
      <c r="AV23" s="34">
        <f t="shared" si="51"/>
        <v>106.76126729138777</v>
      </c>
      <c r="AW23" s="31">
        <f t="shared" si="35"/>
        <v>11.110691134503979</v>
      </c>
      <c r="AX23" s="34">
        <f t="shared" si="52"/>
        <v>444.83861371411564</v>
      </c>
      <c r="AY23" s="31">
        <f t="shared" si="36"/>
        <v>13554.829863712346</v>
      </c>
      <c r="AZ23" s="29"/>
      <c r="BA23" s="26" t="e">
        <f t="shared" si="37"/>
        <v>#DIV/0!</v>
      </c>
    </row>
    <row r="24" spans="1:53" s="14" customFormat="1" ht="12.75">
      <c r="A24" s="24">
        <v>18</v>
      </c>
      <c r="B24" s="28">
        <v>0.43766203703703704</v>
      </c>
      <c r="C24" s="27"/>
      <c r="D24" s="30">
        <v>33</v>
      </c>
      <c r="E24" s="31">
        <f t="shared" si="13"/>
        <v>5.930657439446376</v>
      </c>
      <c r="F24" s="30">
        <v>242.6</v>
      </c>
      <c r="G24" s="31">
        <f t="shared" si="14"/>
        <v>0.03325259515571105</v>
      </c>
      <c r="H24" s="32">
        <v>16.78</v>
      </c>
      <c r="I24" s="31">
        <f t="shared" si="15"/>
        <v>0.011086851211071202</v>
      </c>
      <c r="J24" s="33">
        <f t="shared" si="39"/>
        <v>4.976303317535546</v>
      </c>
      <c r="K24" s="31">
        <f t="shared" si="1"/>
        <v>0.5111931427899631</v>
      </c>
      <c r="L24" s="32">
        <v>3.07</v>
      </c>
      <c r="M24" s="31">
        <f t="shared" si="16"/>
        <v>0.006324927335639992</v>
      </c>
      <c r="N24" s="33">
        <f t="shared" si="40"/>
        <v>6.421336659967197</v>
      </c>
      <c r="O24" s="31">
        <f t="shared" si="18"/>
        <v>0.9285620400751434</v>
      </c>
      <c r="P24" s="30">
        <v>189</v>
      </c>
      <c r="Q24" s="31">
        <f t="shared" si="19"/>
        <v>245.93619377162645</v>
      </c>
      <c r="R24" s="34">
        <f t="shared" si="41"/>
        <v>236.33437500000002</v>
      </c>
      <c r="S24" s="31">
        <f t="shared" si="20"/>
        <v>384.549834141993</v>
      </c>
      <c r="T24" s="34">
        <v>616.0374703791471</v>
      </c>
      <c r="U24" s="31">
        <f t="shared" si="21"/>
        <v>77.34681851547371</v>
      </c>
      <c r="V24" s="30">
        <v>49</v>
      </c>
      <c r="W24" s="31">
        <f t="shared" si="22"/>
        <v>21.3770242214533</v>
      </c>
      <c r="X24" s="34">
        <f t="shared" si="42"/>
        <v>65.61758143685854</v>
      </c>
      <c r="Y24" s="31">
        <f t="shared" si="23"/>
        <v>38.33500525288925</v>
      </c>
      <c r="Z24" s="34">
        <f t="shared" si="43"/>
        <v>171.04108905342278</v>
      </c>
      <c r="AA24" s="31">
        <f t="shared" si="24"/>
        <v>1863.337395204243</v>
      </c>
      <c r="AB24" s="35">
        <v>0</v>
      </c>
      <c r="AC24" s="31">
        <f t="shared" si="25"/>
        <v>0</v>
      </c>
      <c r="AD24" s="34">
        <f t="shared" si="44"/>
        <v>0</v>
      </c>
      <c r="AE24" s="31">
        <f t="shared" si="26"/>
        <v>0</v>
      </c>
      <c r="AF24" s="34">
        <f t="shared" si="45"/>
        <v>0</v>
      </c>
      <c r="AG24" s="31">
        <f t="shared" si="27"/>
        <v>0</v>
      </c>
      <c r="AH24" s="35">
        <v>0</v>
      </c>
      <c r="AI24" s="31">
        <f t="shared" si="7"/>
        <v>0</v>
      </c>
      <c r="AJ24" s="34">
        <f t="shared" si="46"/>
        <v>0</v>
      </c>
      <c r="AK24" s="31">
        <f t="shared" si="28"/>
        <v>0</v>
      </c>
      <c r="AL24" s="34">
        <f t="shared" si="47"/>
        <v>0</v>
      </c>
      <c r="AM24" s="31">
        <f t="shared" si="29"/>
        <v>0</v>
      </c>
      <c r="AN24" s="35">
        <v>0</v>
      </c>
      <c r="AO24" s="31">
        <f t="shared" si="30"/>
        <v>0</v>
      </c>
      <c r="AP24" s="34">
        <f t="shared" si="48"/>
        <v>0</v>
      </c>
      <c r="AQ24" s="31">
        <f t="shared" si="32"/>
        <v>0</v>
      </c>
      <c r="AR24" s="34">
        <f t="shared" si="49"/>
        <v>0</v>
      </c>
      <c r="AS24" s="31">
        <f t="shared" si="33"/>
        <v>0</v>
      </c>
      <c r="AT24" s="34">
        <f t="shared" si="50"/>
        <v>49</v>
      </c>
      <c r="AU24" s="31">
        <f t="shared" si="34"/>
        <v>21.3770242214533</v>
      </c>
      <c r="AV24" s="34">
        <f t="shared" si="51"/>
        <v>100.60196340919232</v>
      </c>
      <c r="AW24" s="31">
        <f t="shared" si="35"/>
        <v>90.1089652926376</v>
      </c>
      <c r="AX24" s="34">
        <f t="shared" si="52"/>
        <v>262.2326060429184</v>
      </c>
      <c r="AY24" s="31">
        <f t="shared" si="36"/>
        <v>4379.897787030561</v>
      </c>
      <c r="AZ24" s="29"/>
      <c r="BA24" s="26" t="e">
        <f t="shared" si="37"/>
        <v>#DIV/0!</v>
      </c>
    </row>
    <row r="25" spans="1:53" s="14" customFormat="1" ht="12.75">
      <c r="A25" s="24">
        <v>19</v>
      </c>
      <c r="B25" s="28">
        <v>0.4383564814814815</v>
      </c>
      <c r="C25" s="27"/>
      <c r="D25" s="30">
        <v>33</v>
      </c>
      <c r="E25" s="31">
        <f t="shared" si="13"/>
        <v>5.930657439446376</v>
      </c>
      <c r="F25" s="30">
        <v>241</v>
      </c>
      <c r="G25" s="31">
        <f t="shared" si="14"/>
        <v>2.009723183390974</v>
      </c>
      <c r="H25" s="32">
        <v>16.62</v>
      </c>
      <c r="I25" s="31">
        <f t="shared" si="15"/>
        <v>0.07038096885812788</v>
      </c>
      <c r="J25" s="33">
        <f t="shared" si="39"/>
        <v>4.794520547945207</v>
      </c>
      <c r="K25" s="31">
        <f t="shared" si="1"/>
        <v>0.8041793790687071</v>
      </c>
      <c r="L25" s="32">
        <v>3.18</v>
      </c>
      <c r="M25" s="31">
        <f t="shared" si="16"/>
        <v>0.035921397923875206</v>
      </c>
      <c r="N25" s="33">
        <f t="shared" si="40"/>
        <v>6.2</v>
      </c>
      <c r="O25" s="31">
        <f t="shared" si="18"/>
        <v>1.4041204853306208</v>
      </c>
      <c r="P25" s="30">
        <v>192</v>
      </c>
      <c r="Q25" s="31">
        <f t="shared" si="19"/>
        <v>349.0303114186853</v>
      </c>
      <c r="R25" s="34">
        <f t="shared" si="41"/>
        <v>240.08571428571432</v>
      </c>
      <c r="S25" s="31">
        <f t="shared" si="20"/>
        <v>545.7494739111823</v>
      </c>
      <c r="T25" s="34">
        <v>602.9549902152644</v>
      </c>
      <c r="U25" s="31">
        <f t="shared" si="21"/>
        <v>478.61118710923785</v>
      </c>
      <c r="V25" s="30">
        <v>52</v>
      </c>
      <c r="W25" s="31">
        <f t="shared" si="22"/>
        <v>2.6358477508650564</v>
      </c>
      <c r="X25" s="34">
        <f t="shared" si="42"/>
        <v>69.63498438197234</v>
      </c>
      <c r="Y25" s="31">
        <f t="shared" si="23"/>
        <v>4.726814935907867</v>
      </c>
      <c r="Z25" s="34">
        <f t="shared" si="43"/>
        <v>174.8823808679671</v>
      </c>
      <c r="AA25" s="31">
        <f t="shared" si="24"/>
        <v>1546.4635017779826</v>
      </c>
      <c r="AB25" s="35">
        <v>0</v>
      </c>
      <c r="AC25" s="31">
        <f t="shared" si="25"/>
        <v>0</v>
      </c>
      <c r="AD25" s="34">
        <f t="shared" si="44"/>
        <v>0</v>
      </c>
      <c r="AE25" s="31">
        <f t="shared" si="26"/>
        <v>0</v>
      </c>
      <c r="AF25" s="34">
        <f t="shared" si="45"/>
        <v>0</v>
      </c>
      <c r="AG25" s="31">
        <f t="shared" si="27"/>
        <v>0</v>
      </c>
      <c r="AH25" s="35">
        <v>0</v>
      </c>
      <c r="AI25" s="31">
        <f t="shared" si="7"/>
        <v>0</v>
      </c>
      <c r="AJ25" s="34">
        <f t="shared" si="46"/>
        <v>0</v>
      </c>
      <c r="AK25" s="31">
        <f t="shared" si="28"/>
        <v>0</v>
      </c>
      <c r="AL25" s="34">
        <f t="shared" si="47"/>
        <v>0</v>
      </c>
      <c r="AM25" s="31">
        <f t="shared" si="29"/>
        <v>0</v>
      </c>
      <c r="AN25" s="35">
        <v>0</v>
      </c>
      <c r="AO25" s="31">
        <f t="shared" si="30"/>
        <v>0</v>
      </c>
      <c r="AP25" s="34">
        <f t="shared" si="48"/>
        <v>0</v>
      </c>
      <c r="AQ25" s="31">
        <f t="shared" si="32"/>
        <v>0</v>
      </c>
      <c r="AR25" s="34">
        <f t="shared" si="49"/>
        <v>0</v>
      </c>
      <c r="AS25" s="31">
        <f t="shared" si="33"/>
        <v>0</v>
      </c>
      <c r="AT25" s="34">
        <f t="shared" si="50"/>
        <v>52</v>
      </c>
      <c r="AU25" s="31">
        <f t="shared" si="34"/>
        <v>2.6358477508650564</v>
      </c>
      <c r="AV25" s="34">
        <f t="shared" si="51"/>
        <v>106.76126729138777</v>
      </c>
      <c r="AW25" s="31">
        <f t="shared" si="35"/>
        <v>11.110691134503979</v>
      </c>
      <c r="AX25" s="34">
        <f t="shared" si="52"/>
        <v>268.12190415645335</v>
      </c>
      <c r="AY25" s="31">
        <f t="shared" si="36"/>
        <v>3635.06474275341</v>
      </c>
      <c r="AZ25" s="29"/>
      <c r="BA25" s="26" t="e">
        <f t="shared" si="37"/>
        <v>#DIV/0!</v>
      </c>
    </row>
    <row r="26" spans="1:53" s="14" customFormat="1" ht="12.75">
      <c r="A26" s="24">
        <v>20</v>
      </c>
      <c r="B26" s="28">
        <v>0.43905092592592593</v>
      </c>
      <c r="C26" s="27"/>
      <c r="D26" s="30">
        <v>34</v>
      </c>
      <c r="E26" s="31">
        <f t="shared" si="13"/>
        <v>2.060069204152255</v>
      </c>
      <c r="F26" s="30">
        <v>241</v>
      </c>
      <c r="G26" s="31">
        <f t="shared" si="14"/>
        <v>2.009723183390974</v>
      </c>
      <c r="H26" s="32">
        <v>16.49</v>
      </c>
      <c r="I26" s="31">
        <f t="shared" si="15"/>
        <v>0.15625743944636342</v>
      </c>
      <c r="J26" s="33">
        <f t="shared" si="39"/>
        <v>4.65631929046563</v>
      </c>
      <c r="K26" s="31">
        <f t="shared" si="1"/>
        <v>1.0711458217970662</v>
      </c>
      <c r="L26" s="32">
        <v>3.28</v>
      </c>
      <c r="M26" s="31">
        <f t="shared" si="16"/>
        <v>0.08382728027681606</v>
      </c>
      <c r="N26" s="33">
        <f t="shared" si="40"/>
        <v>6.011667531568933</v>
      </c>
      <c r="O26" s="31">
        <f t="shared" si="18"/>
        <v>1.8859209433151927</v>
      </c>
      <c r="P26" s="30">
        <v>184</v>
      </c>
      <c r="Q26" s="31">
        <f t="shared" si="19"/>
        <v>114.1126643598617</v>
      </c>
      <c r="R26" s="34">
        <f t="shared" si="41"/>
        <v>230.08214285714288</v>
      </c>
      <c r="S26" s="31">
        <f t="shared" si="20"/>
        <v>178.42841868909326</v>
      </c>
      <c r="T26" s="34">
        <v>561.1759581881531</v>
      </c>
      <c r="U26" s="31">
        <f t="shared" si="21"/>
        <v>4052.1138602457154</v>
      </c>
      <c r="V26" s="30">
        <v>52</v>
      </c>
      <c r="W26" s="31">
        <f t="shared" si="22"/>
        <v>2.6358477508650564</v>
      </c>
      <c r="X26" s="34">
        <f t="shared" si="42"/>
        <v>69.63498438197234</v>
      </c>
      <c r="Y26" s="31">
        <f t="shared" si="23"/>
        <v>4.726814935907867</v>
      </c>
      <c r="Z26" s="34">
        <f t="shared" si="43"/>
        <v>169.8414253218837</v>
      </c>
      <c r="AA26" s="31">
        <f t="shared" si="24"/>
        <v>1968.3468979946401</v>
      </c>
      <c r="AB26" s="35">
        <v>0</v>
      </c>
      <c r="AC26" s="31">
        <f t="shared" si="25"/>
        <v>0</v>
      </c>
      <c r="AD26" s="34">
        <f t="shared" si="44"/>
        <v>0</v>
      </c>
      <c r="AE26" s="31">
        <f t="shared" si="26"/>
        <v>0</v>
      </c>
      <c r="AF26" s="34">
        <f t="shared" si="45"/>
        <v>0</v>
      </c>
      <c r="AG26" s="31">
        <f t="shared" si="27"/>
        <v>0</v>
      </c>
      <c r="AH26" s="35">
        <v>0</v>
      </c>
      <c r="AI26" s="31">
        <f t="shared" si="7"/>
        <v>0</v>
      </c>
      <c r="AJ26" s="34">
        <f t="shared" si="46"/>
        <v>0</v>
      </c>
      <c r="AK26" s="31">
        <f t="shared" si="28"/>
        <v>0</v>
      </c>
      <c r="AL26" s="34">
        <f t="shared" si="47"/>
        <v>0</v>
      </c>
      <c r="AM26" s="31">
        <f t="shared" si="29"/>
        <v>0</v>
      </c>
      <c r="AN26" s="35">
        <v>0</v>
      </c>
      <c r="AO26" s="31">
        <f t="shared" si="30"/>
        <v>0</v>
      </c>
      <c r="AP26" s="34">
        <f t="shared" si="48"/>
        <v>0</v>
      </c>
      <c r="AQ26" s="31">
        <f t="shared" si="32"/>
        <v>0</v>
      </c>
      <c r="AR26" s="34">
        <f t="shared" si="49"/>
        <v>0</v>
      </c>
      <c r="AS26" s="31">
        <f t="shared" si="33"/>
        <v>0</v>
      </c>
      <c r="AT26" s="34">
        <f t="shared" si="50"/>
        <v>52</v>
      </c>
      <c r="AU26" s="31">
        <f t="shared" si="34"/>
        <v>2.6358477508650564</v>
      </c>
      <c r="AV26" s="34">
        <f t="shared" si="51"/>
        <v>106.76126729138777</v>
      </c>
      <c r="AW26" s="31">
        <f t="shared" si="35"/>
        <v>11.110691134503979</v>
      </c>
      <c r="AX26" s="34">
        <f t="shared" si="52"/>
        <v>260.3933348570432</v>
      </c>
      <c r="AY26" s="31">
        <f t="shared" si="36"/>
        <v>4626.729568581553</v>
      </c>
      <c r="AZ26" s="29"/>
      <c r="BA26" s="26" t="e">
        <f t="shared" si="37"/>
        <v>#DIV/0!</v>
      </c>
    </row>
    <row r="27" spans="1:53" s="14" customFormat="1" ht="12.75">
      <c r="A27" s="24">
        <v>21</v>
      </c>
      <c r="B27" s="28">
        <v>0.43974537037037037</v>
      </c>
      <c r="C27" s="27"/>
      <c r="D27" s="30">
        <v>34</v>
      </c>
      <c r="E27" s="31">
        <f t="shared" si="13"/>
        <v>2.060069204152255</v>
      </c>
      <c r="F27" s="30">
        <v>242.6</v>
      </c>
      <c r="G27" s="31">
        <f t="shared" si="14"/>
        <v>0.03325259515571105</v>
      </c>
      <c r="H27" s="32">
        <v>16.41</v>
      </c>
      <c r="I27" s="31">
        <f t="shared" si="15"/>
        <v>0.22590449826989054</v>
      </c>
      <c r="J27" s="33">
        <f t="shared" si="39"/>
        <v>4.57516339869281</v>
      </c>
      <c r="K27" s="31">
        <f t="shared" si="1"/>
        <v>1.2457185879406791</v>
      </c>
      <c r="L27" s="32">
        <v>3.34</v>
      </c>
      <c r="M27" s="31">
        <f t="shared" si="16"/>
        <v>0.12217080968858068</v>
      </c>
      <c r="N27" s="33">
        <f t="shared" si="40"/>
        <v>5.904081199303521</v>
      </c>
      <c r="O27" s="31">
        <f t="shared" si="18"/>
        <v>2.192989879645046</v>
      </c>
      <c r="P27" s="30">
        <v>197</v>
      </c>
      <c r="Q27" s="31">
        <f t="shared" si="19"/>
        <v>560.85384083045</v>
      </c>
      <c r="R27" s="34">
        <f t="shared" si="41"/>
        <v>246.33794642857146</v>
      </c>
      <c r="S27" s="31">
        <f t="shared" si="20"/>
        <v>876.9601910222453</v>
      </c>
      <c r="T27" s="34">
        <v>590.352377061936</v>
      </c>
      <c r="U27" s="31">
        <f t="shared" si="21"/>
        <v>1188.856423301996</v>
      </c>
      <c r="V27" s="30">
        <v>51</v>
      </c>
      <c r="W27" s="31">
        <f t="shared" si="22"/>
        <v>6.882906574394471</v>
      </c>
      <c r="X27" s="34">
        <f t="shared" si="42"/>
        <v>68.2958500669344</v>
      </c>
      <c r="Y27" s="31">
        <f t="shared" si="23"/>
        <v>12.342983614144131</v>
      </c>
      <c r="Z27" s="34">
        <f t="shared" si="43"/>
        <v>163.67197183796918</v>
      </c>
      <c r="AA27" s="31">
        <f t="shared" si="24"/>
        <v>2553.8376880436836</v>
      </c>
      <c r="AB27" s="35">
        <v>0</v>
      </c>
      <c r="AC27" s="31">
        <f t="shared" si="25"/>
        <v>0</v>
      </c>
      <c r="AD27" s="34">
        <f t="shared" si="44"/>
        <v>0</v>
      </c>
      <c r="AE27" s="31">
        <f t="shared" si="26"/>
        <v>0</v>
      </c>
      <c r="AF27" s="34">
        <f t="shared" si="45"/>
        <v>0</v>
      </c>
      <c r="AG27" s="31">
        <f t="shared" si="27"/>
        <v>0</v>
      </c>
      <c r="AH27" s="35">
        <v>0</v>
      </c>
      <c r="AI27" s="31">
        <f t="shared" si="7"/>
        <v>0</v>
      </c>
      <c r="AJ27" s="34">
        <f t="shared" si="46"/>
        <v>0</v>
      </c>
      <c r="AK27" s="31">
        <f t="shared" si="28"/>
        <v>0</v>
      </c>
      <c r="AL27" s="34">
        <f t="shared" si="47"/>
        <v>0</v>
      </c>
      <c r="AM27" s="31">
        <f t="shared" si="29"/>
        <v>0</v>
      </c>
      <c r="AN27" s="35">
        <v>0</v>
      </c>
      <c r="AO27" s="31">
        <f t="shared" si="30"/>
        <v>0</v>
      </c>
      <c r="AP27" s="34">
        <f t="shared" si="48"/>
        <v>0</v>
      </c>
      <c r="AQ27" s="31">
        <f t="shared" si="32"/>
        <v>0</v>
      </c>
      <c r="AR27" s="34">
        <f t="shared" si="49"/>
        <v>0</v>
      </c>
      <c r="AS27" s="31">
        <f t="shared" si="33"/>
        <v>0</v>
      </c>
      <c r="AT27" s="34">
        <f t="shared" si="50"/>
        <v>51</v>
      </c>
      <c r="AU27" s="31">
        <f t="shared" si="34"/>
        <v>6.882906574394471</v>
      </c>
      <c r="AV27" s="34">
        <f t="shared" si="51"/>
        <v>104.70816599732262</v>
      </c>
      <c r="AW27" s="31">
        <f t="shared" si="35"/>
        <v>29.01299933983116</v>
      </c>
      <c r="AX27" s="34">
        <f t="shared" si="52"/>
        <v>250.93460260796274</v>
      </c>
      <c r="AY27" s="31">
        <f t="shared" si="36"/>
        <v>6002.9643944711925</v>
      </c>
      <c r="AZ27" s="29"/>
      <c r="BA27" s="26" t="e">
        <f t="shared" si="37"/>
        <v>#DIV/0!</v>
      </c>
    </row>
    <row r="28" spans="1:53" s="14" customFormat="1" ht="12.75">
      <c r="A28" s="24">
        <v>22</v>
      </c>
      <c r="B28" s="28">
        <v>0.4404398148148148</v>
      </c>
      <c r="C28" s="27"/>
      <c r="D28" s="30">
        <v>34</v>
      </c>
      <c r="E28" s="31">
        <f t="shared" si="13"/>
        <v>2.060069204152255</v>
      </c>
      <c r="F28" s="30">
        <v>242.9</v>
      </c>
      <c r="G28" s="31">
        <f t="shared" si="14"/>
        <v>0.2326643598616072</v>
      </c>
      <c r="H28" s="32">
        <v>16.36</v>
      </c>
      <c r="I28" s="31">
        <f t="shared" si="15"/>
        <v>0.27593391003459655</v>
      </c>
      <c r="J28" s="33">
        <f t="shared" si="39"/>
        <v>4.525862068965517</v>
      </c>
      <c r="K28" s="31">
        <f t="shared" si="1"/>
        <v>1.3582013766933607</v>
      </c>
      <c r="L28" s="32">
        <v>3.37</v>
      </c>
      <c r="M28" s="31">
        <f t="shared" si="16"/>
        <v>0.14404257439446316</v>
      </c>
      <c r="N28" s="33">
        <f t="shared" si="40"/>
        <v>5.851724645916199</v>
      </c>
      <c r="O28" s="31">
        <f t="shared" si="18"/>
        <v>2.3507980789985927</v>
      </c>
      <c r="P28" s="30">
        <v>192</v>
      </c>
      <c r="Q28" s="31">
        <f t="shared" si="19"/>
        <v>349.0303114186853</v>
      </c>
      <c r="R28" s="34">
        <f t="shared" si="41"/>
        <v>240.08571428571432</v>
      </c>
      <c r="S28" s="31">
        <f t="shared" si="20"/>
        <v>545.7494739111823</v>
      </c>
      <c r="T28" s="34">
        <v>569.1687192118227</v>
      </c>
      <c r="U28" s="31">
        <f t="shared" si="21"/>
        <v>3098.420241594216</v>
      </c>
      <c r="V28" s="30">
        <v>54</v>
      </c>
      <c r="W28" s="31">
        <f t="shared" si="22"/>
        <v>0.14173010380622736</v>
      </c>
      <c r="X28" s="34">
        <f t="shared" si="42"/>
        <v>72.3132530120482</v>
      </c>
      <c r="Y28" s="31">
        <f t="shared" si="23"/>
        <v>0.2541618617080806</v>
      </c>
      <c r="Z28" s="34">
        <f t="shared" si="43"/>
        <v>171.43228084752803</v>
      </c>
      <c r="AA28" s="31">
        <f t="shared" si="24"/>
        <v>1829.7177495889907</v>
      </c>
      <c r="AB28" s="35">
        <v>0</v>
      </c>
      <c r="AC28" s="31">
        <f t="shared" si="25"/>
        <v>0</v>
      </c>
      <c r="AD28" s="34">
        <f t="shared" si="44"/>
        <v>0</v>
      </c>
      <c r="AE28" s="31">
        <f t="shared" si="26"/>
        <v>0</v>
      </c>
      <c r="AF28" s="34">
        <f t="shared" si="45"/>
        <v>0</v>
      </c>
      <c r="AG28" s="31">
        <f t="shared" si="27"/>
        <v>0</v>
      </c>
      <c r="AH28" s="35">
        <v>0</v>
      </c>
      <c r="AI28" s="31">
        <f t="shared" si="7"/>
        <v>0</v>
      </c>
      <c r="AJ28" s="34">
        <f t="shared" si="46"/>
        <v>0</v>
      </c>
      <c r="AK28" s="31">
        <f t="shared" si="28"/>
        <v>0</v>
      </c>
      <c r="AL28" s="34">
        <f t="shared" si="47"/>
        <v>0</v>
      </c>
      <c r="AM28" s="31">
        <f t="shared" si="29"/>
        <v>0</v>
      </c>
      <c r="AN28" s="35">
        <v>0</v>
      </c>
      <c r="AO28" s="31">
        <f t="shared" si="30"/>
        <v>0</v>
      </c>
      <c r="AP28" s="34">
        <f t="shared" si="48"/>
        <v>0</v>
      </c>
      <c r="AQ28" s="31">
        <f t="shared" si="32"/>
        <v>0</v>
      </c>
      <c r="AR28" s="34">
        <f t="shared" si="49"/>
        <v>0</v>
      </c>
      <c r="AS28" s="31">
        <f t="shared" si="33"/>
        <v>0</v>
      </c>
      <c r="AT28" s="34">
        <f t="shared" si="50"/>
        <v>54</v>
      </c>
      <c r="AU28" s="31">
        <f t="shared" si="34"/>
        <v>0.14173010380622736</v>
      </c>
      <c r="AV28" s="34">
        <f t="shared" si="51"/>
        <v>110.86746987951807</v>
      </c>
      <c r="AW28" s="31">
        <f t="shared" si="35"/>
        <v>0.5974242660014398</v>
      </c>
      <c r="AX28" s="34">
        <f t="shared" si="52"/>
        <v>262.83236393851263</v>
      </c>
      <c r="AY28" s="31">
        <f t="shared" si="36"/>
        <v>4300.872586436198</v>
      </c>
      <c r="AZ28" s="29"/>
      <c r="BA28" s="26" t="e">
        <f t="shared" si="37"/>
        <v>#DIV/0!</v>
      </c>
    </row>
    <row r="29" spans="1:53" s="14" customFormat="1" ht="12.75">
      <c r="A29" s="24">
        <v>23</v>
      </c>
      <c r="B29" s="28">
        <v>0.44113425925925925</v>
      </c>
      <c r="C29" s="27"/>
      <c r="D29" s="30">
        <v>34</v>
      </c>
      <c r="E29" s="31">
        <f t="shared" si="13"/>
        <v>2.060069204152255</v>
      </c>
      <c r="F29" s="30">
        <v>243</v>
      </c>
      <c r="G29" s="31">
        <f t="shared" si="14"/>
        <v>0.33913494809689787</v>
      </c>
      <c r="H29" s="32">
        <v>16.56</v>
      </c>
      <c r="I29" s="31">
        <f t="shared" si="15"/>
        <v>0.1058162629757756</v>
      </c>
      <c r="J29" s="33">
        <f t="shared" si="39"/>
        <v>4.729729729729728</v>
      </c>
      <c r="K29" s="31">
        <f t="shared" si="1"/>
        <v>0.9245809211655702</v>
      </c>
      <c r="L29" s="32">
        <v>3.23</v>
      </c>
      <c r="M29" s="31">
        <f t="shared" si="16"/>
        <v>0.057374339100345645</v>
      </c>
      <c r="N29" s="33">
        <f t="shared" si="40"/>
        <v>6.104376084140264</v>
      </c>
      <c r="O29" s="31">
        <f t="shared" si="18"/>
        <v>1.639884665204301</v>
      </c>
      <c r="P29" s="30">
        <v>211</v>
      </c>
      <c r="Q29" s="31">
        <f t="shared" si="19"/>
        <v>1419.9597231833914</v>
      </c>
      <c r="R29" s="34">
        <f t="shared" si="41"/>
        <v>263.8441964285715</v>
      </c>
      <c r="S29" s="31">
        <f t="shared" si="20"/>
        <v>2220.2721269466174</v>
      </c>
      <c r="T29" s="34">
        <v>550</v>
      </c>
      <c r="U29" s="31">
        <f t="shared" si="21"/>
        <v>5599.854322888461</v>
      </c>
      <c r="V29" s="30">
        <v>53</v>
      </c>
      <c r="W29" s="31">
        <f t="shared" si="22"/>
        <v>0.3887889273356418</v>
      </c>
      <c r="X29" s="34">
        <f t="shared" si="42"/>
        <v>70.97411869701027</v>
      </c>
      <c r="Y29" s="31">
        <f t="shared" si="23"/>
        <v>0.6972076850958833</v>
      </c>
      <c r="Z29" s="34">
        <f t="shared" si="43"/>
        <v>175.83678055565602</v>
      </c>
      <c r="AA29" s="31">
        <f t="shared" si="24"/>
        <v>1472.3106539395694</v>
      </c>
      <c r="AB29" s="35">
        <v>0</v>
      </c>
      <c r="AC29" s="31">
        <f t="shared" si="25"/>
        <v>0</v>
      </c>
      <c r="AD29" s="34">
        <f t="shared" si="44"/>
        <v>0</v>
      </c>
      <c r="AE29" s="31">
        <f t="shared" si="26"/>
        <v>0</v>
      </c>
      <c r="AF29" s="34">
        <f t="shared" si="45"/>
        <v>0</v>
      </c>
      <c r="AG29" s="31">
        <f t="shared" si="27"/>
        <v>0</v>
      </c>
      <c r="AH29" s="35">
        <v>0</v>
      </c>
      <c r="AI29" s="31">
        <f t="shared" si="7"/>
        <v>0</v>
      </c>
      <c r="AJ29" s="34">
        <f t="shared" si="46"/>
        <v>0</v>
      </c>
      <c r="AK29" s="31">
        <f t="shared" si="28"/>
        <v>0</v>
      </c>
      <c r="AL29" s="34">
        <f t="shared" si="47"/>
        <v>0</v>
      </c>
      <c r="AM29" s="31">
        <f t="shared" si="29"/>
        <v>0</v>
      </c>
      <c r="AN29" s="35">
        <v>0</v>
      </c>
      <c r="AO29" s="31">
        <f t="shared" si="30"/>
        <v>0</v>
      </c>
      <c r="AP29" s="34">
        <f t="shared" si="48"/>
        <v>0</v>
      </c>
      <c r="AQ29" s="31">
        <f t="shared" si="32"/>
        <v>0</v>
      </c>
      <c r="AR29" s="34">
        <f t="shared" si="49"/>
        <v>0</v>
      </c>
      <c r="AS29" s="31">
        <f t="shared" si="33"/>
        <v>0</v>
      </c>
      <c r="AT29" s="34">
        <f t="shared" si="50"/>
        <v>53</v>
      </c>
      <c r="AU29" s="31">
        <f t="shared" si="34"/>
        <v>0.3887889273356418</v>
      </c>
      <c r="AV29" s="34">
        <f t="shared" si="51"/>
        <v>108.81436858545293</v>
      </c>
      <c r="AW29" s="31">
        <f t="shared" si="35"/>
        <v>1.638832776560695</v>
      </c>
      <c r="AX29" s="34">
        <f t="shared" si="52"/>
        <v>269.5851473963923</v>
      </c>
      <c r="AY29" s="31">
        <f t="shared" si="36"/>
        <v>3460.763569500841</v>
      </c>
      <c r="AZ29" s="29"/>
      <c r="BA29" s="26" t="e">
        <f t="shared" si="37"/>
        <v>#DIV/0!</v>
      </c>
    </row>
    <row r="30" spans="1:53" s="14" customFormat="1" ht="12.75">
      <c r="A30" s="24">
        <v>24</v>
      </c>
      <c r="B30" s="28">
        <v>0.4418287037037037</v>
      </c>
      <c r="C30" s="27"/>
      <c r="D30" s="30">
        <v>34</v>
      </c>
      <c r="E30" s="31">
        <f t="shared" si="13"/>
        <v>2.060069204152255</v>
      </c>
      <c r="F30" s="30">
        <v>243</v>
      </c>
      <c r="G30" s="31">
        <f t="shared" si="14"/>
        <v>0.33913494809689787</v>
      </c>
      <c r="H30" s="32">
        <v>16.48</v>
      </c>
      <c r="I30" s="31">
        <f t="shared" si="15"/>
        <v>0.1642633217993029</v>
      </c>
      <c r="J30" s="33">
        <f t="shared" si="39"/>
        <v>4.646017699115045</v>
      </c>
      <c r="K30" s="31">
        <f t="shared" si="1"/>
        <v>1.0925754505838348</v>
      </c>
      <c r="L30" s="32">
        <v>3.29</v>
      </c>
      <c r="M30" s="31">
        <f t="shared" si="16"/>
        <v>0.08971786851211029</v>
      </c>
      <c r="N30" s="33">
        <f t="shared" si="40"/>
        <v>5.993463967750976</v>
      </c>
      <c r="O30" s="31">
        <f t="shared" si="18"/>
        <v>1.936249797967181</v>
      </c>
      <c r="P30" s="30">
        <v>195</v>
      </c>
      <c r="Q30" s="31">
        <f t="shared" si="19"/>
        <v>470.12442906574415</v>
      </c>
      <c r="R30" s="34">
        <f t="shared" si="41"/>
        <v>243.8370535714286</v>
      </c>
      <c r="S30" s="31">
        <f t="shared" si="20"/>
        <v>735.0942065534585</v>
      </c>
      <c r="T30" s="34">
        <v>593.4087586915298</v>
      </c>
      <c r="U30" s="31">
        <f t="shared" si="21"/>
        <v>987.4310537192471</v>
      </c>
      <c r="V30" s="30">
        <v>54</v>
      </c>
      <c r="W30" s="31">
        <f t="shared" si="22"/>
        <v>0.14173010380622736</v>
      </c>
      <c r="X30" s="34">
        <f t="shared" si="42"/>
        <v>72.3132530120482</v>
      </c>
      <c r="Y30" s="31">
        <f t="shared" si="23"/>
        <v>0.2541618617080806</v>
      </c>
      <c r="Z30" s="34">
        <f t="shared" si="43"/>
        <v>175.98358033905535</v>
      </c>
      <c r="AA30" s="31">
        <f t="shared" si="24"/>
        <v>1461.0665830825901</v>
      </c>
      <c r="AB30" s="35">
        <v>0</v>
      </c>
      <c r="AC30" s="31">
        <f t="shared" si="25"/>
        <v>0</v>
      </c>
      <c r="AD30" s="34">
        <f t="shared" si="44"/>
        <v>0</v>
      </c>
      <c r="AE30" s="31">
        <f t="shared" si="26"/>
        <v>0</v>
      </c>
      <c r="AF30" s="34">
        <f t="shared" si="45"/>
        <v>0</v>
      </c>
      <c r="AG30" s="31">
        <f t="shared" si="27"/>
        <v>0</v>
      </c>
      <c r="AH30" s="35">
        <v>0</v>
      </c>
      <c r="AI30" s="31">
        <f t="shared" si="7"/>
        <v>0</v>
      </c>
      <c r="AJ30" s="34">
        <f t="shared" si="46"/>
        <v>0</v>
      </c>
      <c r="AK30" s="31">
        <f t="shared" si="28"/>
        <v>0</v>
      </c>
      <c r="AL30" s="34">
        <f t="shared" si="47"/>
        <v>0</v>
      </c>
      <c r="AM30" s="31">
        <f t="shared" si="29"/>
        <v>0</v>
      </c>
      <c r="AN30" s="35">
        <v>0</v>
      </c>
      <c r="AO30" s="31">
        <f t="shared" si="30"/>
        <v>0</v>
      </c>
      <c r="AP30" s="34">
        <f t="shared" si="48"/>
        <v>0</v>
      </c>
      <c r="AQ30" s="31">
        <f t="shared" si="32"/>
        <v>0</v>
      </c>
      <c r="AR30" s="34">
        <f t="shared" si="49"/>
        <v>0</v>
      </c>
      <c r="AS30" s="31">
        <f t="shared" si="33"/>
        <v>0</v>
      </c>
      <c r="AT30" s="34">
        <f t="shared" si="50"/>
        <v>54</v>
      </c>
      <c r="AU30" s="31">
        <f t="shared" si="34"/>
        <v>0.14173010380622736</v>
      </c>
      <c r="AV30" s="34">
        <f t="shared" si="51"/>
        <v>110.86746987951807</v>
      </c>
      <c r="AW30" s="31">
        <f t="shared" si="35"/>
        <v>0.5974242660014398</v>
      </c>
      <c r="AX30" s="34">
        <f t="shared" si="52"/>
        <v>269.8102143085617</v>
      </c>
      <c r="AY30" s="31">
        <f t="shared" si="36"/>
        <v>3434.3336372779117</v>
      </c>
      <c r="AZ30" s="29"/>
      <c r="BA30" s="26" t="e">
        <f t="shared" si="37"/>
        <v>#DIV/0!</v>
      </c>
    </row>
    <row r="31" spans="1:53" s="14" customFormat="1" ht="12.75">
      <c r="A31" s="24">
        <v>25</v>
      </c>
      <c r="B31" s="28">
        <v>0.44252314814814814</v>
      </c>
      <c r="C31" s="27"/>
      <c r="D31" s="30">
        <v>34</v>
      </c>
      <c r="E31" s="31">
        <f t="shared" si="13"/>
        <v>2.060069204152255</v>
      </c>
      <c r="F31" s="30">
        <v>242.6</v>
      </c>
      <c r="G31" s="31">
        <f t="shared" si="14"/>
        <v>0.03325259515571105</v>
      </c>
      <c r="H31" s="32">
        <v>16.5</v>
      </c>
      <c r="I31" s="31">
        <f t="shared" si="15"/>
        <v>0.14845155709342112</v>
      </c>
      <c r="J31" s="33">
        <f t="shared" si="39"/>
        <v>4.666666666666667</v>
      </c>
      <c r="K31" s="31">
        <f t="shared" si="1"/>
        <v>1.0498346128511002</v>
      </c>
      <c r="L31" s="32">
        <v>3.42</v>
      </c>
      <c r="M31" s="31">
        <f t="shared" si="16"/>
        <v>0.18449551557093355</v>
      </c>
      <c r="N31" s="33">
        <f t="shared" si="40"/>
        <v>5.766504914769193</v>
      </c>
      <c r="O31" s="31">
        <f t="shared" si="18"/>
        <v>2.619383592121523</v>
      </c>
      <c r="P31" s="30">
        <v>156</v>
      </c>
      <c r="Q31" s="31">
        <f t="shared" si="19"/>
        <v>299.9008996539791</v>
      </c>
      <c r="R31" s="34">
        <f t="shared" si="41"/>
        <v>195.0696428571429</v>
      </c>
      <c r="S31" s="31">
        <f t="shared" si="20"/>
        <v>468.929926304639</v>
      </c>
      <c r="T31" s="34">
        <v>529</v>
      </c>
      <c r="U31" s="31">
        <f t="shared" si="21"/>
        <v>9183.805646974668</v>
      </c>
      <c r="V31" s="30">
        <v>55</v>
      </c>
      <c r="W31" s="31">
        <f t="shared" si="22"/>
        <v>1.8946712802768129</v>
      </c>
      <c r="X31" s="34">
        <f t="shared" si="42"/>
        <v>73.65238732708613</v>
      </c>
      <c r="Y31" s="31">
        <f t="shared" si="23"/>
        <v>3.3976774657445112</v>
      </c>
      <c r="Z31" s="34">
        <f t="shared" si="43"/>
        <v>180.03916902176613</v>
      </c>
      <c r="AA31" s="31">
        <f t="shared" si="24"/>
        <v>1167.4735446440586</v>
      </c>
      <c r="AB31" s="35">
        <v>0</v>
      </c>
      <c r="AC31" s="31">
        <f t="shared" si="25"/>
        <v>0</v>
      </c>
      <c r="AD31" s="34">
        <f t="shared" si="44"/>
        <v>0</v>
      </c>
      <c r="AE31" s="31">
        <f t="shared" si="26"/>
        <v>0</v>
      </c>
      <c r="AF31" s="34">
        <f t="shared" si="45"/>
        <v>0</v>
      </c>
      <c r="AG31" s="31">
        <f t="shared" si="27"/>
        <v>0</v>
      </c>
      <c r="AH31" s="35">
        <v>0</v>
      </c>
      <c r="AI31" s="31">
        <f t="shared" si="7"/>
        <v>0</v>
      </c>
      <c r="AJ31" s="34">
        <f t="shared" si="46"/>
        <v>0</v>
      </c>
      <c r="AK31" s="31">
        <f t="shared" si="28"/>
        <v>0</v>
      </c>
      <c r="AL31" s="34">
        <f t="shared" si="47"/>
        <v>0</v>
      </c>
      <c r="AM31" s="31">
        <f t="shared" si="29"/>
        <v>0</v>
      </c>
      <c r="AN31" s="35">
        <v>0</v>
      </c>
      <c r="AO31" s="31">
        <f t="shared" si="30"/>
        <v>0</v>
      </c>
      <c r="AP31" s="34">
        <f t="shared" si="48"/>
        <v>0</v>
      </c>
      <c r="AQ31" s="31">
        <f t="shared" si="32"/>
        <v>0</v>
      </c>
      <c r="AR31" s="34">
        <f t="shared" si="49"/>
        <v>0</v>
      </c>
      <c r="AS31" s="31">
        <f t="shared" si="33"/>
        <v>0</v>
      </c>
      <c r="AT31" s="34">
        <f t="shared" si="50"/>
        <v>55</v>
      </c>
      <c r="AU31" s="31">
        <f t="shared" si="34"/>
        <v>1.8946712802768129</v>
      </c>
      <c r="AV31" s="34">
        <f t="shared" si="51"/>
        <v>112.92057117358321</v>
      </c>
      <c r="AW31" s="31">
        <f t="shared" si="35"/>
        <v>7.98646560282612</v>
      </c>
      <c r="AX31" s="34">
        <f t="shared" si="52"/>
        <v>276.028062868759</v>
      </c>
      <c r="AY31" s="31">
        <f t="shared" si="36"/>
        <v>2744.2237824260264</v>
      </c>
      <c r="AZ31" s="29"/>
      <c r="BA31" s="26" t="e">
        <f t="shared" si="37"/>
        <v>#DIV/0!</v>
      </c>
    </row>
    <row r="32" spans="1:53" s="14" customFormat="1" ht="12.75">
      <c r="A32" s="24">
        <v>26</v>
      </c>
      <c r="B32" s="28">
        <v>0.4432175925925926</v>
      </c>
      <c r="C32" s="27"/>
      <c r="D32" s="30">
        <v>34</v>
      </c>
      <c r="E32" s="31">
        <f t="shared" si="13"/>
        <v>2.060069204152255</v>
      </c>
      <c r="F32" s="30">
        <v>242.9</v>
      </c>
      <c r="G32" s="31">
        <f t="shared" si="14"/>
        <v>0.2326643598616072</v>
      </c>
      <c r="H32" s="32">
        <v>16.66</v>
      </c>
      <c r="I32" s="31">
        <f t="shared" si="15"/>
        <v>0.0507574394463641</v>
      </c>
      <c r="J32" s="33">
        <f t="shared" si="39"/>
        <v>4.838709677419355</v>
      </c>
      <c r="K32" s="31">
        <f t="shared" si="1"/>
        <v>0.7268779273022987</v>
      </c>
      <c r="L32" s="32">
        <v>3.15</v>
      </c>
      <c r="M32" s="31">
        <f t="shared" si="16"/>
        <v>0.025449633217992807</v>
      </c>
      <c r="N32" s="33">
        <f t="shared" si="40"/>
        <v>6.258831475852753</v>
      </c>
      <c r="O32" s="31">
        <f t="shared" si="18"/>
        <v>1.2681562190276259</v>
      </c>
      <c r="P32" s="30">
        <v>166</v>
      </c>
      <c r="Q32" s="31">
        <f t="shared" si="19"/>
        <v>53.54795847750858</v>
      </c>
      <c r="R32" s="34">
        <f t="shared" si="41"/>
        <v>207.57410714285717</v>
      </c>
      <c r="S32" s="31">
        <f t="shared" si="20"/>
        <v>83.72845913964845</v>
      </c>
      <c r="T32" s="34">
        <v>526.1094881500989</v>
      </c>
      <c r="U32" s="31">
        <f t="shared" si="21"/>
        <v>9746.168777040824</v>
      </c>
      <c r="V32" s="30">
        <v>51</v>
      </c>
      <c r="W32" s="31">
        <f t="shared" si="22"/>
        <v>6.882906574394471</v>
      </c>
      <c r="X32" s="34">
        <f t="shared" si="42"/>
        <v>68.2958500669344</v>
      </c>
      <c r="Y32" s="31">
        <f t="shared" si="23"/>
        <v>12.342983614144131</v>
      </c>
      <c r="Z32" s="34">
        <f t="shared" si="43"/>
        <v>173.1000808148107</v>
      </c>
      <c r="AA32" s="31">
        <f t="shared" si="24"/>
        <v>1689.8183514315767</v>
      </c>
      <c r="AB32" s="35">
        <v>0</v>
      </c>
      <c r="AC32" s="31">
        <f t="shared" si="25"/>
        <v>0</v>
      </c>
      <c r="AD32" s="34">
        <f t="shared" si="44"/>
        <v>0</v>
      </c>
      <c r="AE32" s="31">
        <f t="shared" si="26"/>
        <v>0</v>
      </c>
      <c r="AF32" s="34">
        <f t="shared" si="45"/>
        <v>0</v>
      </c>
      <c r="AG32" s="31">
        <f t="shared" si="27"/>
        <v>0</v>
      </c>
      <c r="AH32" s="35">
        <v>0</v>
      </c>
      <c r="AI32" s="31">
        <f t="shared" si="7"/>
        <v>0</v>
      </c>
      <c r="AJ32" s="34">
        <f t="shared" si="46"/>
        <v>0</v>
      </c>
      <c r="AK32" s="31">
        <f t="shared" si="28"/>
        <v>0</v>
      </c>
      <c r="AL32" s="34">
        <f t="shared" si="47"/>
        <v>0</v>
      </c>
      <c r="AM32" s="31">
        <f t="shared" si="29"/>
        <v>0</v>
      </c>
      <c r="AN32" s="35">
        <v>0</v>
      </c>
      <c r="AO32" s="31">
        <f t="shared" si="30"/>
        <v>0</v>
      </c>
      <c r="AP32" s="34">
        <f t="shared" si="48"/>
        <v>0</v>
      </c>
      <c r="AQ32" s="31">
        <f t="shared" si="32"/>
        <v>0</v>
      </c>
      <c r="AR32" s="34">
        <f t="shared" si="49"/>
        <v>0</v>
      </c>
      <c r="AS32" s="31">
        <f t="shared" si="33"/>
        <v>0</v>
      </c>
      <c r="AT32" s="34">
        <f t="shared" si="50"/>
        <v>51</v>
      </c>
      <c r="AU32" s="31">
        <f t="shared" si="34"/>
        <v>6.882906574394471</v>
      </c>
      <c r="AV32" s="34">
        <f t="shared" si="51"/>
        <v>104.70816599732262</v>
      </c>
      <c r="AW32" s="31">
        <f t="shared" si="35"/>
        <v>29.01299933983116</v>
      </c>
      <c r="AX32" s="34">
        <f t="shared" si="52"/>
        <v>265.3893608227071</v>
      </c>
      <c r="AY32" s="31">
        <f t="shared" si="36"/>
        <v>3972.0297982360466</v>
      </c>
      <c r="AZ32" s="29"/>
      <c r="BA32" s="26" t="e">
        <f t="shared" si="37"/>
        <v>#DIV/0!</v>
      </c>
    </row>
    <row r="33" spans="1:53" s="14" customFormat="1" ht="12.75">
      <c r="A33" s="24">
        <v>27</v>
      </c>
      <c r="B33" s="28">
        <v>0.443912037037037</v>
      </c>
      <c r="C33" s="27"/>
      <c r="D33" s="30">
        <v>34</v>
      </c>
      <c r="E33" s="31">
        <f t="shared" si="13"/>
        <v>2.060069204152255</v>
      </c>
      <c r="F33" s="30">
        <v>242</v>
      </c>
      <c r="G33" s="31">
        <f t="shared" si="14"/>
        <v>0.174429065743936</v>
      </c>
      <c r="H33" s="32">
        <v>16.75</v>
      </c>
      <c r="I33" s="31">
        <f t="shared" si="15"/>
        <v>0.018304498269894623</v>
      </c>
      <c r="J33" s="33">
        <f t="shared" si="39"/>
        <v>4.9411764705882355</v>
      </c>
      <c r="K33" s="31">
        <f t="shared" si="1"/>
        <v>0.5626568641811117</v>
      </c>
      <c r="L33" s="32">
        <v>3.09</v>
      </c>
      <c r="M33" s="31">
        <f t="shared" si="16"/>
        <v>0.009906103806228193</v>
      </c>
      <c r="N33" s="33">
        <f t="shared" si="40"/>
        <v>6.379921503821525</v>
      </c>
      <c r="O33" s="31">
        <f t="shared" si="18"/>
        <v>1.0100941378290615</v>
      </c>
      <c r="P33" s="30">
        <v>162</v>
      </c>
      <c r="Q33" s="31">
        <f t="shared" si="19"/>
        <v>128.08913494809678</v>
      </c>
      <c r="R33" s="34">
        <f t="shared" si="41"/>
        <v>202.57232142857146</v>
      </c>
      <c r="S33" s="31">
        <f t="shared" si="20"/>
        <v>200.28225550819593</v>
      </c>
      <c r="T33" s="34">
        <v>524.3048319327733</v>
      </c>
      <c r="U33" s="31">
        <f t="shared" si="21"/>
        <v>10105.746580106153</v>
      </c>
      <c r="V33" s="30">
        <v>53</v>
      </c>
      <c r="W33" s="31">
        <f t="shared" si="22"/>
        <v>0.3887889273356418</v>
      </c>
      <c r="X33" s="34">
        <f t="shared" si="42"/>
        <v>70.97411869701027</v>
      </c>
      <c r="Y33" s="31">
        <f t="shared" si="23"/>
        <v>0.6972076850958833</v>
      </c>
      <c r="Z33" s="34">
        <f t="shared" si="43"/>
        <v>183.69771898049717</v>
      </c>
      <c r="AA33" s="31">
        <f t="shared" si="24"/>
        <v>930.8455795601174</v>
      </c>
      <c r="AB33" s="35">
        <v>0</v>
      </c>
      <c r="AC33" s="31">
        <f t="shared" si="25"/>
        <v>0</v>
      </c>
      <c r="AD33" s="34">
        <f t="shared" si="44"/>
        <v>0</v>
      </c>
      <c r="AE33" s="31">
        <f t="shared" si="26"/>
        <v>0</v>
      </c>
      <c r="AF33" s="34">
        <f t="shared" si="45"/>
        <v>0</v>
      </c>
      <c r="AG33" s="31">
        <f t="shared" si="27"/>
        <v>0</v>
      </c>
      <c r="AH33" s="35">
        <v>0</v>
      </c>
      <c r="AI33" s="31">
        <f t="shared" si="7"/>
        <v>0</v>
      </c>
      <c r="AJ33" s="34">
        <f t="shared" si="46"/>
        <v>0</v>
      </c>
      <c r="AK33" s="31">
        <f t="shared" si="28"/>
        <v>0</v>
      </c>
      <c r="AL33" s="34">
        <f t="shared" si="47"/>
        <v>0</v>
      </c>
      <c r="AM33" s="31">
        <f t="shared" si="29"/>
        <v>0</v>
      </c>
      <c r="AN33" s="35">
        <v>0</v>
      </c>
      <c r="AO33" s="31">
        <f t="shared" si="30"/>
        <v>0</v>
      </c>
      <c r="AP33" s="34">
        <f t="shared" si="48"/>
        <v>0</v>
      </c>
      <c r="AQ33" s="31">
        <f t="shared" si="32"/>
        <v>0</v>
      </c>
      <c r="AR33" s="34">
        <f t="shared" si="49"/>
        <v>0</v>
      </c>
      <c r="AS33" s="31">
        <f t="shared" si="33"/>
        <v>0</v>
      </c>
      <c r="AT33" s="34">
        <f t="shared" si="50"/>
        <v>53</v>
      </c>
      <c r="AU33" s="31">
        <f t="shared" si="34"/>
        <v>0.3887889273356418</v>
      </c>
      <c r="AV33" s="34">
        <f t="shared" si="51"/>
        <v>108.81436858545293</v>
      </c>
      <c r="AW33" s="31">
        <f t="shared" si="35"/>
        <v>1.638832776560695</v>
      </c>
      <c r="AX33" s="34">
        <f t="shared" si="52"/>
        <v>281.6371892799958</v>
      </c>
      <c r="AY33" s="31">
        <f t="shared" si="36"/>
        <v>2188.014100117197</v>
      </c>
      <c r="AZ33" s="29"/>
      <c r="BA33" s="26" t="e">
        <f t="shared" si="37"/>
        <v>#DIV/0!</v>
      </c>
    </row>
    <row r="34" spans="1:53" s="14" customFormat="1" ht="12.75">
      <c r="A34" s="24">
        <v>28</v>
      </c>
      <c r="B34" s="28">
        <v>0.44460648148148146</v>
      </c>
      <c r="C34" s="27"/>
      <c r="D34" s="30">
        <v>34</v>
      </c>
      <c r="E34" s="31">
        <f t="shared" si="13"/>
        <v>2.060069204152255</v>
      </c>
      <c r="F34" s="30">
        <v>242</v>
      </c>
      <c r="G34" s="31">
        <f t="shared" si="14"/>
        <v>0.174429065743936</v>
      </c>
      <c r="H34" s="32">
        <v>16.73</v>
      </c>
      <c r="I34" s="31">
        <f t="shared" si="15"/>
        <v>0.024116262975776608</v>
      </c>
      <c r="J34" s="33">
        <f t="shared" si="39"/>
        <v>4.918032786885246</v>
      </c>
      <c r="K34" s="31">
        <f t="shared" si="1"/>
        <v>0.5979128600468387</v>
      </c>
      <c r="L34" s="32">
        <v>3.37</v>
      </c>
      <c r="M34" s="31">
        <f t="shared" si="16"/>
        <v>0.14404257439446316</v>
      </c>
      <c r="N34" s="33">
        <f t="shared" si="40"/>
        <v>5.851724645916199</v>
      </c>
      <c r="O34" s="31">
        <f t="shared" si="18"/>
        <v>2.3507980789985927</v>
      </c>
      <c r="P34" s="30">
        <v>162</v>
      </c>
      <c r="Q34" s="31">
        <f t="shared" si="19"/>
        <v>128.08913494809678</v>
      </c>
      <c r="R34" s="34">
        <f t="shared" si="41"/>
        <v>202.57232142857146</v>
      </c>
      <c r="S34" s="31">
        <f t="shared" si="20"/>
        <v>200.28225550819593</v>
      </c>
      <c r="T34" s="34">
        <v>521.8490715958516</v>
      </c>
      <c r="U34" s="31">
        <f t="shared" si="21"/>
        <v>10605.519459669396</v>
      </c>
      <c r="V34" s="30">
        <v>50</v>
      </c>
      <c r="W34" s="31">
        <f t="shared" si="22"/>
        <v>13.129965397923884</v>
      </c>
      <c r="X34" s="34">
        <f t="shared" si="42"/>
        <v>66.95671575189648</v>
      </c>
      <c r="Y34" s="31">
        <f t="shared" si="23"/>
        <v>23.545713719804514</v>
      </c>
      <c r="Z34" s="34">
        <f t="shared" si="43"/>
        <v>172.4880265271338</v>
      </c>
      <c r="AA34" s="31">
        <f t="shared" si="24"/>
        <v>1740.5128829813646</v>
      </c>
      <c r="AB34" s="35">
        <v>0</v>
      </c>
      <c r="AC34" s="31">
        <f t="shared" si="25"/>
        <v>0</v>
      </c>
      <c r="AD34" s="34">
        <f t="shared" si="44"/>
        <v>0</v>
      </c>
      <c r="AE34" s="31">
        <f t="shared" si="26"/>
        <v>0</v>
      </c>
      <c r="AF34" s="34">
        <f t="shared" si="45"/>
        <v>0</v>
      </c>
      <c r="AG34" s="31">
        <f t="shared" si="27"/>
        <v>0</v>
      </c>
      <c r="AH34" s="35">
        <v>0</v>
      </c>
      <c r="AI34" s="31">
        <f t="shared" si="7"/>
        <v>0</v>
      </c>
      <c r="AJ34" s="34">
        <f t="shared" si="46"/>
        <v>0</v>
      </c>
      <c r="AK34" s="31">
        <f t="shared" si="28"/>
        <v>0</v>
      </c>
      <c r="AL34" s="34">
        <f t="shared" si="47"/>
        <v>0</v>
      </c>
      <c r="AM34" s="31">
        <f t="shared" si="29"/>
        <v>0</v>
      </c>
      <c r="AN34" s="35">
        <v>0</v>
      </c>
      <c r="AO34" s="31">
        <f t="shared" si="30"/>
        <v>0</v>
      </c>
      <c r="AP34" s="34">
        <f t="shared" si="48"/>
        <v>0</v>
      </c>
      <c r="AQ34" s="31">
        <f t="shared" si="32"/>
        <v>0</v>
      </c>
      <c r="AR34" s="34">
        <f t="shared" si="49"/>
        <v>0</v>
      </c>
      <c r="AS34" s="31">
        <f t="shared" si="33"/>
        <v>0</v>
      </c>
      <c r="AT34" s="34">
        <f t="shared" si="50"/>
        <v>50</v>
      </c>
      <c r="AU34" s="31">
        <f t="shared" si="34"/>
        <v>13.129965397923884</v>
      </c>
      <c r="AV34" s="34">
        <f t="shared" si="51"/>
        <v>102.65506470325747</v>
      </c>
      <c r="AW34" s="31">
        <f t="shared" si="35"/>
        <v>55.345757392542495</v>
      </c>
      <c r="AX34" s="34">
        <f t="shared" si="52"/>
        <v>264.45098635499585</v>
      </c>
      <c r="AY34" s="31">
        <f t="shared" si="36"/>
        <v>4091.190647538452</v>
      </c>
      <c r="AZ34" s="29"/>
      <c r="BA34" s="26" t="e">
        <f t="shared" si="37"/>
        <v>#DIV/0!</v>
      </c>
    </row>
    <row r="35" spans="1:53" s="14" customFormat="1" ht="12.75">
      <c r="A35" s="24">
        <v>29</v>
      </c>
      <c r="B35" s="28">
        <v>0.44530092592592596</v>
      </c>
      <c r="C35" s="27"/>
      <c r="D35" s="30">
        <v>34</v>
      </c>
      <c r="E35" s="31">
        <f t="shared" si="13"/>
        <v>2.060069204152255</v>
      </c>
      <c r="F35" s="30">
        <v>243</v>
      </c>
      <c r="G35" s="31">
        <f t="shared" si="14"/>
        <v>0.33913494809689787</v>
      </c>
      <c r="H35" s="32">
        <v>16.82</v>
      </c>
      <c r="I35" s="31">
        <f t="shared" si="15"/>
        <v>0.004263321799307163</v>
      </c>
      <c r="J35" s="33">
        <f t="shared" si="39"/>
        <v>5.023923444976077</v>
      </c>
      <c r="K35" s="31">
        <f t="shared" si="1"/>
        <v>0.4453661588609334</v>
      </c>
      <c r="L35" s="32">
        <v>3.04</v>
      </c>
      <c r="M35" s="31">
        <f t="shared" si="16"/>
        <v>0.0024531626297577135</v>
      </c>
      <c r="N35" s="33">
        <f t="shared" si="40"/>
        <v>6.4844811496827175</v>
      </c>
      <c r="O35" s="31">
        <f t="shared" si="18"/>
        <v>0.8108547762521588</v>
      </c>
      <c r="P35" s="30">
        <v>161</v>
      </c>
      <c r="Q35" s="31">
        <f t="shared" si="19"/>
        <v>151.72442906574383</v>
      </c>
      <c r="R35" s="34">
        <f t="shared" si="41"/>
        <v>201.32187500000003</v>
      </c>
      <c r="S35" s="31">
        <f t="shared" si="20"/>
        <v>237.23878595396778</v>
      </c>
      <c r="T35" s="34">
        <v>529.794407894737</v>
      </c>
      <c r="U35" s="31">
        <f t="shared" si="21"/>
        <v>9032.177059078545</v>
      </c>
      <c r="V35" s="30">
        <v>52</v>
      </c>
      <c r="W35" s="31">
        <f t="shared" si="22"/>
        <v>2.6358477508650564</v>
      </c>
      <c r="X35" s="34">
        <f t="shared" si="42"/>
        <v>69.63498438197234</v>
      </c>
      <c r="Y35" s="31">
        <f t="shared" si="23"/>
        <v>4.726814935907867</v>
      </c>
      <c r="Z35" s="34">
        <f t="shared" si="43"/>
        <v>183.24995889992724</v>
      </c>
      <c r="AA35" s="31">
        <f t="shared" si="24"/>
        <v>958.3681756656671</v>
      </c>
      <c r="AB35" s="35">
        <v>0</v>
      </c>
      <c r="AC35" s="31">
        <f t="shared" si="25"/>
        <v>0</v>
      </c>
      <c r="AD35" s="34">
        <f t="shared" si="44"/>
        <v>0</v>
      </c>
      <c r="AE35" s="31">
        <f t="shared" si="26"/>
        <v>0</v>
      </c>
      <c r="AF35" s="34">
        <f t="shared" si="45"/>
        <v>0</v>
      </c>
      <c r="AG35" s="31">
        <f t="shared" si="27"/>
        <v>0</v>
      </c>
      <c r="AH35" s="35">
        <v>0</v>
      </c>
      <c r="AI35" s="31">
        <f t="shared" si="7"/>
        <v>0</v>
      </c>
      <c r="AJ35" s="34">
        <f t="shared" si="46"/>
        <v>0</v>
      </c>
      <c r="AK35" s="31">
        <f t="shared" si="28"/>
        <v>0</v>
      </c>
      <c r="AL35" s="34">
        <f t="shared" si="47"/>
        <v>0</v>
      </c>
      <c r="AM35" s="31">
        <f t="shared" si="29"/>
        <v>0</v>
      </c>
      <c r="AN35" s="35">
        <v>0</v>
      </c>
      <c r="AO35" s="31">
        <f t="shared" si="30"/>
        <v>0</v>
      </c>
      <c r="AP35" s="34">
        <f t="shared" si="48"/>
        <v>0</v>
      </c>
      <c r="AQ35" s="31">
        <f t="shared" si="32"/>
        <v>0</v>
      </c>
      <c r="AR35" s="34">
        <f t="shared" si="49"/>
        <v>0</v>
      </c>
      <c r="AS35" s="31">
        <f t="shared" si="33"/>
        <v>0</v>
      </c>
      <c r="AT35" s="34">
        <f t="shared" si="50"/>
        <v>52</v>
      </c>
      <c r="AU35" s="31">
        <f t="shared" si="34"/>
        <v>2.6358477508650564</v>
      </c>
      <c r="AV35" s="34">
        <f t="shared" si="51"/>
        <v>106.76126729138777</v>
      </c>
      <c r="AW35" s="31">
        <f t="shared" si="35"/>
        <v>11.110691134503979</v>
      </c>
      <c r="AX35" s="34">
        <f t="shared" si="52"/>
        <v>280.9507033983889</v>
      </c>
      <c r="AY35" s="31">
        <f t="shared" si="36"/>
        <v>2252.707782585168</v>
      </c>
      <c r="AZ35" s="29"/>
      <c r="BA35" s="26" t="e">
        <f t="shared" si="37"/>
        <v>#DIV/0!</v>
      </c>
    </row>
    <row r="36" spans="1:53" s="14" customFormat="1" ht="12.75">
      <c r="A36" s="24">
        <v>30</v>
      </c>
      <c r="B36" s="28">
        <v>0.44599537037037035</v>
      </c>
      <c r="C36" s="27"/>
      <c r="D36" s="30">
        <v>34</v>
      </c>
      <c r="E36" s="31">
        <f t="shared" si="13"/>
        <v>2.060069204152255</v>
      </c>
      <c r="F36" s="30">
        <v>240</v>
      </c>
      <c r="G36" s="31">
        <f t="shared" si="14"/>
        <v>5.845017301038012</v>
      </c>
      <c r="H36" s="32">
        <v>17.02</v>
      </c>
      <c r="I36" s="31">
        <f t="shared" si="15"/>
        <v>0.018145674740485878</v>
      </c>
      <c r="J36" s="33">
        <f t="shared" si="39"/>
        <v>5.276381909547738</v>
      </c>
      <c r="K36" s="31">
        <f t="shared" si="1"/>
        <v>0.17214128796810968</v>
      </c>
      <c r="L36" s="32">
        <v>2.89</v>
      </c>
      <c r="M36" s="31">
        <f t="shared" si="16"/>
        <v>0.010094339100346149</v>
      </c>
      <c r="N36" s="33">
        <f t="shared" si="40"/>
        <v>6.819867972220178</v>
      </c>
      <c r="O36" s="31">
        <f t="shared" si="18"/>
        <v>0.3193243663064814</v>
      </c>
      <c r="P36" s="30">
        <v>169</v>
      </c>
      <c r="Q36" s="31">
        <f t="shared" si="19"/>
        <v>18.642076124567435</v>
      </c>
      <c r="R36" s="34">
        <f t="shared" si="41"/>
        <v>211.32544642857147</v>
      </c>
      <c r="S36" s="31">
        <f t="shared" si="20"/>
        <v>29.149053548505673</v>
      </c>
      <c r="T36" s="34">
        <v>584.0653041995694</v>
      </c>
      <c r="U36" s="31">
        <f t="shared" si="21"/>
        <v>1661.9377045530882</v>
      </c>
      <c r="V36" s="30">
        <v>50</v>
      </c>
      <c r="W36" s="31">
        <f t="shared" si="22"/>
        <v>13.129965397923884</v>
      </c>
      <c r="X36" s="34">
        <f t="shared" si="42"/>
        <v>66.95671575189648</v>
      </c>
      <c r="Y36" s="31">
        <f t="shared" si="23"/>
        <v>23.545713719804514</v>
      </c>
      <c r="Z36" s="34">
        <f t="shared" si="43"/>
        <v>185.05624956554303</v>
      </c>
      <c r="AA36" s="31">
        <f t="shared" si="24"/>
        <v>849.7942951708955</v>
      </c>
      <c r="AB36" s="35">
        <v>0</v>
      </c>
      <c r="AC36" s="31">
        <f t="shared" si="25"/>
        <v>0</v>
      </c>
      <c r="AD36" s="34">
        <f t="shared" si="44"/>
        <v>0</v>
      </c>
      <c r="AE36" s="31">
        <f t="shared" si="26"/>
        <v>0</v>
      </c>
      <c r="AF36" s="34">
        <f t="shared" si="45"/>
        <v>0</v>
      </c>
      <c r="AG36" s="31">
        <f t="shared" si="27"/>
        <v>0</v>
      </c>
      <c r="AH36" s="35">
        <v>0</v>
      </c>
      <c r="AI36" s="31">
        <f t="shared" si="7"/>
        <v>0</v>
      </c>
      <c r="AJ36" s="34">
        <f t="shared" si="46"/>
        <v>0</v>
      </c>
      <c r="AK36" s="31">
        <f t="shared" si="28"/>
        <v>0</v>
      </c>
      <c r="AL36" s="34">
        <f t="shared" si="47"/>
        <v>0</v>
      </c>
      <c r="AM36" s="31">
        <f t="shared" si="29"/>
        <v>0</v>
      </c>
      <c r="AN36" s="35">
        <v>0</v>
      </c>
      <c r="AO36" s="31">
        <f t="shared" si="30"/>
        <v>0</v>
      </c>
      <c r="AP36" s="34">
        <f t="shared" si="48"/>
        <v>0</v>
      </c>
      <c r="AQ36" s="31">
        <f t="shared" si="32"/>
        <v>0</v>
      </c>
      <c r="AR36" s="34">
        <f t="shared" si="49"/>
        <v>0</v>
      </c>
      <c r="AS36" s="31">
        <f t="shared" si="33"/>
        <v>0</v>
      </c>
      <c r="AT36" s="34">
        <f t="shared" si="50"/>
        <v>50</v>
      </c>
      <c r="AU36" s="31">
        <f t="shared" si="34"/>
        <v>13.129965397923884</v>
      </c>
      <c r="AV36" s="34">
        <f t="shared" si="51"/>
        <v>102.65506470325747</v>
      </c>
      <c r="AW36" s="31">
        <f t="shared" si="35"/>
        <v>55.345757392542495</v>
      </c>
      <c r="AX36" s="34">
        <f t="shared" si="52"/>
        <v>283.72002807432966</v>
      </c>
      <c r="AY36" s="31">
        <f t="shared" si="36"/>
        <v>1997.4976954950382</v>
      </c>
      <c r="AZ36" s="29"/>
      <c r="BA36" s="26" t="e">
        <f t="shared" si="37"/>
        <v>#DIV/0!</v>
      </c>
    </row>
    <row r="37" spans="1:53" s="14" customFormat="1" ht="12.75">
      <c r="A37" s="24">
        <v>31</v>
      </c>
      <c r="B37" s="28">
        <v>0.44668981481481485</v>
      </c>
      <c r="C37" s="27"/>
      <c r="D37" s="30">
        <v>34</v>
      </c>
      <c r="E37" s="31">
        <f t="shared" si="13"/>
        <v>2.060069204152255</v>
      </c>
      <c r="F37" s="30">
        <v>242</v>
      </c>
      <c r="G37" s="31">
        <f t="shared" si="14"/>
        <v>0.174429065743936</v>
      </c>
      <c r="H37" s="32">
        <v>17.14</v>
      </c>
      <c r="I37" s="31">
        <f t="shared" si="15"/>
        <v>0.06487508650519357</v>
      </c>
      <c r="J37" s="33">
        <f t="shared" si="39"/>
        <v>5.440414507772021</v>
      </c>
      <c r="K37" s="31">
        <f t="shared" si="1"/>
        <v>0.06293401670069307</v>
      </c>
      <c r="L37" s="32">
        <v>2.8</v>
      </c>
      <c r="M37" s="31">
        <f t="shared" si="16"/>
        <v>0.03627904498269932</v>
      </c>
      <c r="N37" s="33">
        <f t="shared" si="40"/>
        <v>7.0383485309017235</v>
      </c>
      <c r="O37" s="31">
        <f t="shared" si="18"/>
        <v>0.12013666842608116</v>
      </c>
      <c r="P37" s="30">
        <v>170</v>
      </c>
      <c r="Q37" s="31">
        <f t="shared" si="19"/>
        <v>11.006782006920384</v>
      </c>
      <c r="R37" s="34">
        <f t="shared" si="41"/>
        <v>212.5758928571429</v>
      </c>
      <c r="S37" s="31">
        <f t="shared" si="20"/>
        <v>17.21038343436635</v>
      </c>
      <c r="T37" s="34">
        <v>605.7862231680239</v>
      </c>
      <c r="U37" s="31">
        <f t="shared" si="21"/>
        <v>362.748257683439</v>
      </c>
      <c r="V37" s="30">
        <v>51</v>
      </c>
      <c r="W37" s="31">
        <f t="shared" si="22"/>
        <v>6.882906574394471</v>
      </c>
      <c r="X37" s="34">
        <f t="shared" si="42"/>
        <v>68.2958500669344</v>
      </c>
      <c r="Y37" s="31">
        <f t="shared" si="23"/>
        <v>12.342983614144131</v>
      </c>
      <c r="Z37" s="34">
        <f t="shared" si="43"/>
        <v>194.62547946535713</v>
      </c>
      <c r="AA37" s="31">
        <f t="shared" si="24"/>
        <v>383.45478479170606</v>
      </c>
      <c r="AB37" s="35">
        <v>0</v>
      </c>
      <c r="AC37" s="31">
        <f t="shared" si="25"/>
        <v>0</v>
      </c>
      <c r="AD37" s="34">
        <f t="shared" si="44"/>
        <v>0</v>
      </c>
      <c r="AE37" s="31">
        <f t="shared" si="26"/>
        <v>0</v>
      </c>
      <c r="AF37" s="34">
        <f t="shared" si="45"/>
        <v>0</v>
      </c>
      <c r="AG37" s="31">
        <f t="shared" si="27"/>
        <v>0</v>
      </c>
      <c r="AH37" s="35">
        <v>0</v>
      </c>
      <c r="AI37" s="31">
        <f t="shared" si="7"/>
        <v>0</v>
      </c>
      <c r="AJ37" s="34">
        <f t="shared" si="46"/>
        <v>0</v>
      </c>
      <c r="AK37" s="31">
        <f t="shared" si="28"/>
        <v>0</v>
      </c>
      <c r="AL37" s="34">
        <f t="shared" si="47"/>
        <v>0</v>
      </c>
      <c r="AM37" s="31">
        <f t="shared" si="29"/>
        <v>0</v>
      </c>
      <c r="AN37" s="35">
        <v>0</v>
      </c>
      <c r="AO37" s="31">
        <f t="shared" si="30"/>
        <v>0</v>
      </c>
      <c r="AP37" s="34">
        <f t="shared" si="48"/>
        <v>0</v>
      </c>
      <c r="AQ37" s="31">
        <f t="shared" si="32"/>
        <v>0</v>
      </c>
      <c r="AR37" s="34">
        <f t="shared" si="49"/>
        <v>0</v>
      </c>
      <c r="AS37" s="31">
        <f t="shared" si="33"/>
        <v>0</v>
      </c>
      <c r="AT37" s="34">
        <f t="shared" si="50"/>
        <v>51</v>
      </c>
      <c r="AU37" s="31">
        <f t="shared" si="34"/>
        <v>6.882906574394471</v>
      </c>
      <c r="AV37" s="34">
        <f t="shared" si="51"/>
        <v>104.70816599732262</v>
      </c>
      <c r="AW37" s="31">
        <f t="shared" si="35"/>
        <v>29.01299933983116</v>
      </c>
      <c r="AX37" s="34">
        <f t="shared" si="52"/>
        <v>298.3911466244946</v>
      </c>
      <c r="AY37" s="31">
        <f t="shared" si="36"/>
        <v>901.3358330370299</v>
      </c>
      <c r="AZ37" s="29"/>
      <c r="BA37" s="26" t="e">
        <f t="shared" si="37"/>
        <v>#DIV/0!</v>
      </c>
    </row>
    <row r="38" spans="1:53" s="14" customFormat="1" ht="12.75">
      <c r="A38" s="24">
        <v>32</v>
      </c>
      <c r="B38" s="28">
        <v>0.44738425925925923</v>
      </c>
      <c r="C38" s="27"/>
      <c r="D38" s="30">
        <v>34</v>
      </c>
      <c r="E38" s="31">
        <f t="shared" si="13"/>
        <v>2.060069204152255</v>
      </c>
      <c r="F38" s="30">
        <v>242</v>
      </c>
      <c r="G38" s="31">
        <f t="shared" si="14"/>
        <v>0.174429065743936</v>
      </c>
      <c r="H38" s="32">
        <v>17.38</v>
      </c>
      <c r="I38" s="31">
        <f t="shared" si="15"/>
        <v>0.24473391003460684</v>
      </c>
      <c r="J38" s="33">
        <f t="shared" si="39"/>
        <v>5.801104972375689</v>
      </c>
      <c r="K38" s="31">
        <f t="shared" si="1"/>
        <v>0.012061296250027772</v>
      </c>
      <c r="L38" s="32">
        <v>2.62</v>
      </c>
      <c r="M38" s="31">
        <f t="shared" si="16"/>
        <v>0.13724845674740532</v>
      </c>
      <c r="N38" s="33">
        <f t="shared" si="40"/>
        <v>7.520339992420551</v>
      </c>
      <c r="O38" s="31">
        <f t="shared" si="18"/>
        <v>0.018328852436456423</v>
      </c>
      <c r="P38" s="30">
        <v>146</v>
      </c>
      <c r="Q38" s="31">
        <f t="shared" si="19"/>
        <v>746.2538408304496</v>
      </c>
      <c r="R38" s="34">
        <f t="shared" si="41"/>
        <v>182.5651785714286</v>
      </c>
      <c r="S38" s="31">
        <f t="shared" si="20"/>
        <v>1166.8546476150393</v>
      </c>
      <c r="T38" s="34">
        <v>554.7560674822414</v>
      </c>
      <c r="U38" s="31">
        <f t="shared" si="21"/>
        <v>4910.6607583672385</v>
      </c>
      <c r="V38" s="30">
        <v>54</v>
      </c>
      <c r="W38" s="31">
        <f t="shared" si="22"/>
        <v>0.14173010380622736</v>
      </c>
      <c r="X38" s="34">
        <f t="shared" si="42"/>
        <v>72.3132530120482</v>
      </c>
      <c r="Y38" s="31">
        <f t="shared" si="23"/>
        <v>0.2541618617080806</v>
      </c>
      <c r="Z38" s="34">
        <f t="shared" si="43"/>
        <v>219.73640418025687</v>
      </c>
      <c r="AA38" s="31">
        <f t="shared" si="24"/>
        <v>30.56899133865852</v>
      </c>
      <c r="AB38" s="35">
        <v>0</v>
      </c>
      <c r="AC38" s="31">
        <f t="shared" si="25"/>
        <v>0</v>
      </c>
      <c r="AD38" s="34">
        <f t="shared" si="44"/>
        <v>0</v>
      </c>
      <c r="AE38" s="31">
        <f t="shared" si="26"/>
        <v>0</v>
      </c>
      <c r="AF38" s="34">
        <f t="shared" si="45"/>
        <v>0</v>
      </c>
      <c r="AG38" s="31">
        <f t="shared" si="27"/>
        <v>0</v>
      </c>
      <c r="AH38" s="35">
        <v>0</v>
      </c>
      <c r="AI38" s="31">
        <f t="shared" si="7"/>
        <v>0</v>
      </c>
      <c r="AJ38" s="34">
        <f t="shared" si="46"/>
        <v>0</v>
      </c>
      <c r="AK38" s="31">
        <f t="shared" si="28"/>
        <v>0</v>
      </c>
      <c r="AL38" s="34">
        <f t="shared" si="47"/>
        <v>0</v>
      </c>
      <c r="AM38" s="31">
        <f t="shared" si="29"/>
        <v>0</v>
      </c>
      <c r="AN38" s="35">
        <v>0</v>
      </c>
      <c r="AO38" s="31">
        <f t="shared" si="30"/>
        <v>0</v>
      </c>
      <c r="AP38" s="34">
        <f t="shared" si="48"/>
        <v>0</v>
      </c>
      <c r="AQ38" s="31">
        <f t="shared" si="32"/>
        <v>0</v>
      </c>
      <c r="AR38" s="34">
        <f t="shared" si="49"/>
        <v>0</v>
      </c>
      <c r="AS38" s="31">
        <f t="shared" si="33"/>
        <v>0</v>
      </c>
      <c r="AT38" s="34">
        <f t="shared" si="50"/>
        <v>54</v>
      </c>
      <c r="AU38" s="31">
        <f t="shared" si="34"/>
        <v>0.14173010380622736</v>
      </c>
      <c r="AV38" s="34">
        <f t="shared" si="51"/>
        <v>110.86746987951807</v>
      </c>
      <c r="AW38" s="31">
        <f t="shared" si="35"/>
        <v>0.5974242660014398</v>
      </c>
      <c r="AX38" s="34">
        <f t="shared" si="52"/>
        <v>336.8901018438393</v>
      </c>
      <c r="AY38" s="31">
        <f t="shared" si="36"/>
        <v>71.854435949466</v>
      </c>
      <c r="AZ38" s="29"/>
      <c r="BA38" s="26" t="e">
        <f t="shared" si="37"/>
        <v>#DIV/0!</v>
      </c>
    </row>
    <row r="39" spans="1:53" s="14" customFormat="1" ht="12.75">
      <c r="A39" s="24">
        <v>33</v>
      </c>
      <c r="B39" s="28">
        <v>0.44807870370370373</v>
      </c>
      <c r="C39" s="27"/>
      <c r="D39" s="30">
        <v>34</v>
      </c>
      <c r="E39" s="31">
        <f t="shared" si="13"/>
        <v>2.060069204152255</v>
      </c>
      <c r="F39" s="30">
        <v>241</v>
      </c>
      <c r="G39" s="31">
        <f t="shared" si="14"/>
        <v>2.009723183390974</v>
      </c>
      <c r="H39" s="32">
        <v>17.55</v>
      </c>
      <c r="I39" s="31">
        <f t="shared" si="15"/>
        <v>0.44183391003461076</v>
      </c>
      <c r="J39" s="33">
        <f t="shared" si="39"/>
        <v>6.086956521739132</v>
      </c>
      <c r="K39" s="31">
        <f aca="true" t="shared" si="53" ref="K39:K69">(J39-J$94)*(J39-J$94)</f>
        <v>0.15655908730909765</v>
      </c>
      <c r="L39" s="32">
        <v>2.5</v>
      </c>
      <c r="M39" s="31">
        <f t="shared" si="16"/>
        <v>0.24056139792387618</v>
      </c>
      <c r="N39" s="33">
        <f t="shared" si="40"/>
        <v>7.8802269503546105</v>
      </c>
      <c r="O39" s="31">
        <f t="shared" si="18"/>
        <v>0.24529341315810327</v>
      </c>
      <c r="P39" s="30">
        <v>176</v>
      </c>
      <c r="Q39" s="31">
        <f t="shared" si="19"/>
        <v>7.195017301038088</v>
      </c>
      <c r="R39" s="34">
        <f t="shared" si="41"/>
        <v>220.07857142857145</v>
      </c>
      <c r="S39" s="31">
        <f t="shared" si="20"/>
        <v>11.250246120065638</v>
      </c>
      <c r="T39" s="34">
        <v>701.6997929606628</v>
      </c>
      <c r="U39" s="31">
        <f t="shared" si="21"/>
        <v>5908.630785800286</v>
      </c>
      <c r="V39" s="30">
        <v>52</v>
      </c>
      <c r="W39" s="31">
        <f t="shared" si="22"/>
        <v>2.6358477508650564</v>
      </c>
      <c r="X39" s="34">
        <f t="shared" si="42"/>
        <v>69.63498438197234</v>
      </c>
      <c r="Y39" s="31">
        <f t="shared" si="23"/>
        <v>4.726814935907867</v>
      </c>
      <c r="Z39" s="34">
        <f t="shared" si="43"/>
        <v>222.02458788454956</v>
      </c>
      <c r="AA39" s="31">
        <f t="shared" si="24"/>
        <v>61.10715976944413</v>
      </c>
      <c r="AB39" s="35">
        <v>0</v>
      </c>
      <c r="AC39" s="31">
        <f t="shared" si="25"/>
        <v>0</v>
      </c>
      <c r="AD39" s="34">
        <f t="shared" si="44"/>
        <v>0</v>
      </c>
      <c r="AE39" s="31">
        <f t="shared" si="26"/>
        <v>0</v>
      </c>
      <c r="AF39" s="34">
        <f t="shared" si="45"/>
        <v>0</v>
      </c>
      <c r="AG39" s="31">
        <f t="shared" si="27"/>
        <v>0</v>
      </c>
      <c r="AH39" s="35">
        <v>0</v>
      </c>
      <c r="AI39" s="31">
        <f aca="true" t="shared" si="54" ref="AI39:AI69">(AH39-$AH$94)*(AH39-$AH$94)</f>
        <v>0</v>
      </c>
      <c r="AJ39" s="34">
        <f t="shared" si="46"/>
        <v>0</v>
      </c>
      <c r="AK39" s="31">
        <f t="shared" si="28"/>
        <v>0</v>
      </c>
      <c r="AL39" s="34">
        <f t="shared" si="47"/>
        <v>0</v>
      </c>
      <c r="AM39" s="31">
        <f t="shared" si="29"/>
        <v>0</v>
      </c>
      <c r="AN39" s="35">
        <v>0</v>
      </c>
      <c r="AO39" s="31">
        <f t="shared" si="30"/>
        <v>0</v>
      </c>
      <c r="AP39" s="34">
        <f t="shared" si="48"/>
        <v>0</v>
      </c>
      <c r="AQ39" s="31">
        <f t="shared" si="32"/>
        <v>0</v>
      </c>
      <c r="AR39" s="34">
        <f t="shared" si="49"/>
        <v>0</v>
      </c>
      <c r="AS39" s="31">
        <f t="shared" si="33"/>
        <v>0</v>
      </c>
      <c r="AT39" s="34">
        <f t="shared" si="50"/>
        <v>52</v>
      </c>
      <c r="AU39" s="31">
        <f t="shared" si="34"/>
        <v>2.6358477508650564</v>
      </c>
      <c r="AV39" s="34">
        <f t="shared" si="51"/>
        <v>106.76126729138777</v>
      </c>
      <c r="AW39" s="31">
        <f t="shared" si="35"/>
        <v>11.110691134503979</v>
      </c>
      <c r="AX39" s="34">
        <f t="shared" si="52"/>
        <v>340.39824353775816</v>
      </c>
      <c r="AY39" s="31">
        <f t="shared" si="36"/>
        <v>143.6364206153728</v>
      </c>
      <c r="AZ39" s="29"/>
      <c r="BA39" s="26" t="e">
        <f t="shared" si="37"/>
        <v>#DIV/0!</v>
      </c>
    </row>
    <row r="40" spans="1:53" s="14" customFormat="1" ht="12.75">
      <c r="A40" s="24">
        <v>34</v>
      </c>
      <c r="B40" s="28">
        <v>0.4487731481481481</v>
      </c>
      <c r="C40" s="27"/>
      <c r="D40" s="30">
        <v>34</v>
      </c>
      <c r="E40" s="31">
        <f aca="true" t="shared" si="55" ref="E40:E77">(D40-$D$94)*(D40-$D$94)</f>
        <v>2.060069204152255</v>
      </c>
      <c r="F40" s="30">
        <v>240</v>
      </c>
      <c r="G40" s="31">
        <f aca="true" t="shared" si="56" ref="G40:G70">(F40-$F$94)*(F40-$F$94)</f>
        <v>5.845017301038012</v>
      </c>
      <c r="H40" s="32">
        <v>17.6</v>
      </c>
      <c r="I40" s="31">
        <f aca="true" t="shared" si="57" ref="I40:I70">(H40-$H$94)*(H40-$H$94)</f>
        <v>0.5108044982699065</v>
      </c>
      <c r="J40" s="33">
        <f t="shared" si="39"/>
        <v>6.176470588235297</v>
      </c>
      <c r="K40" s="31">
        <f t="shared" si="53"/>
        <v>0.23540889828035194</v>
      </c>
      <c r="L40" s="32">
        <v>2.46</v>
      </c>
      <c r="M40" s="31">
        <f aca="true" t="shared" si="58" ref="M40:M70">(L40-$L$94)*(L40-$L$94)</f>
        <v>0.2813990449826998</v>
      </c>
      <c r="N40" s="33">
        <f t="shared" si="40"/>
        <v>8.007991696938248</v>
      </c>
      <c r="O40" s="31">
        <f aca="true" t="shared" si="59" ref="O40:O70">(N40-$N$94)*(N40-$N$94)</f>
        <v>0.38817360406362295</v>
      </c>
      <c r="P40" s="30">
        <v>178</v>
      </c>
      <c r="Q40" s="31">
        <f aca="true" t="shared" si="60" ref="Q40:Q70">(P40-$P$94)*(P40-$P$94)</f>
        <v>21.92442906574399</v>
      </c>
      <c r="R40" s="34">
        <f t="shared" si="41"/>
        <v>222.57946428571432</v>
      </c>
      <c r="S40" s="31">
        <f aca="true" t="shared" si="61" ref="S40:S70">(R40-$R$94)*(R40-$R$94)</f>
        <v>34.2813940135982</v>
      </c>
      <c r="T40" s="34">
        <v>720.1100315126055</v>
      </c>
      <c r="U40" s="31">
        <f aca="true" t="shared" si="62" ref="U40:U70">(T40-$T$94)*(T40-$T$94)</f>
        <v>9077.870059208572</v>
      </c>
      <c r="V40" s="30">
        <v>51</v>
      </c>
      <c r="W40" s="31">
        <f aca="true" t="shared" si="63" ref="W40:W70">(V40-$V$94)*(V40-$V$94)</f>
        <v>6.882906574394471</v>
      </c>
      <c r="X40" s="34">
        <f t="shared" si="42"/>
        <v>68.2958500669344</v>
      </c>
      <c r="Y40" s="31">
        <f aca="true" t="shared" si="64" ref="Y40:Y70">(X40-$X$94)*(X40-$X$94)</f>
        <v>12.342983614144131</v>
      </c>
      <c r="Z40" s="34">
        <f t="shared" si="43"/>
        <v>220.95716198125848</v>
      </c>
      <c r="AA40" s="31">
        <f aca="true" t="shared" si="65" ref="AA40:AA70">(Z40-$Z$94)*(Z40-$Z$94)</f>
        <v>45.5581931112895</v>
      </c>
      <c r="AB40" s="35">
        <v>0</v>
      </c>
      <c r="AC40" s="31">
        <f aca="true" t="shared" si="66" ref="AC40:AC70">(AB40-$AB$94)*(AB40-$AB$94)</f>
        <v>0</v>
      </c>
      <c r="AD40" s="34">
        <f t="shared" si="44"/>
        <v>0</v>
      </c>
      <c r="AE40" s="31">
        <f aca="true" t="shared" si="67" ref="AE40:AE70">(AD40-$AD$94)*(AD40-$AD$94)</f>
        <v>0</v>
      </c>
      <c r="AF40" s="34">
        <f t="shared" si="45"/>
        <v>0</v>
      </c>
      <c r="AG40" s="31">
        <f aca="true" t="shared" si="68" ref="AG40:AG70">(AF40-$AF$94)*(AF40-$AF$94)</f>
        <v>0</v>
      </c>
      <c r="AH40" s="35">
        <v>0</v>
      </c>
      <c r="AI40" s="31">
        <f t="shared" si="54"/>
        <v>0</v>
      </c>
      <c r="AJ40" s="34">
        <f t="shared" si="46"/>
        <v>0</v>
      </c>
      <c r="AK40" s="31">
        <f aca="true" t="shared" si="69" ref="AK40:AK70">(AJ40-$AJ$94)*(AJ40-$AJ$94)</f>
        <v>0</v>
      </c>
      <c r="AL40" s="34">
        <f t="shared" si="47"/>
        <v>0</v>
      </c>
      <c r="AM40" s="31">
        <f aca="true" t="shared" si="70" ref="AM40:AM70">(AL40-$AL$94)*(AL40-$AL$94)</f>
        <v>0</v>
      </c>
      <c r="AN40" s="35">
        <v>0</v>
      </c>
      <c r="AO40" s="31">
        <f aca="true" t="shared" si="71" ref="AO40:AO70">(AN40-$AN$94)*(AN40-$AN$94)</f>
        <v>0</v>
      </c>
      <c r="AP40" s="34">
        <f t="shared" si="48"/>
        <v>0</v>
      </c>
      <c r="AQ40" s="31">
        <f aca="true" t="shared" si="72" ref="AQ40:AQ70">(AP40-$AP$94)*(AP40-$AP$94)</f>
        <v>0</v>
      </c>
      <c r="AR40" s="34">
        <f t="shared" si="49"/>
        <v>0</v>
      </c>
      <c r="AS40" s="31">
        <f aca="true" t="shared" si="73" ref="AS40:AS70">(AR40-$AR$94)*(AR40-$AR$94)</f>
        <v>0</v>
      </c>
      <c r="AT40" s="34">
        <f t="shared" si="50"/>
        <v>51</v>
      </c>
      <c r="AU40" s="31">
        <f aca="true" t="shared" si="74" ref="AU40:AU70">(AT40-$AT$94)*(AT40-$AT$94)</f>
        <v>6.882906574394471</v>
      </c>
      <c r="AV40" s="34">
        <f t="shared" si="51"/>
        <v>104.70816599732262</v>
      </c>
      <c r="AW40" s="31">
        <f aca="true" t="shared" si="75" ref="AW40:AW70">(AV40-$AV$94)*(AV40-$AV$94)</f>
        <v>29.01299933983116</v>
      </c>
      <c r="AX40" s="34">
        <f t="shared" si="52"/>
        <v>338.7617135207498</v>
      </c>
      <c r="AY40" s="31">
        <f aca="true" t="shared" si="76" ref="AY40:AY70">(AX40-$AX$94)*(AX40-$AX$94)</f>
        <v>107.0875460895141</v>
      </c>
      <c r="AZ40" s="29"/>
      <c r="BA40" s="26" t="e">
        <f aca="true" t="shared" si="77" ref="BA40:BA70">(AZ40-$AZ$94)*(AZ40-$AZ$94)</f>
        <v>#DIV/0!</v>
      </c>
    </row>
    <row r="41" spans="1:53" s="14" customFormat="1" ht="12.75">
      <c r="A41" s="24">
        <v>35</v>
      </c>
      <c r="B41" s="28">
        <v>0.4494675925925926</v>
      </c>
      <c r="C41" s="27"/>
      <c r="D41" s="30">
        <v>34</v>
      </c>
      <c r="E41" s="31">
        <f t="shared" si="55"/>
        <v>2.060069204152255</v>
      </c>
      <c r="F41" s="30">
        <v>243.2</v>
      </c>
      <c r="G41" s="31">
        <f t="shared" si="56"/>
        <v>0.6120761245674725</v>
      </c>
      <c r="H41" s="32">
        <v>17.68</v>
      </c>
      <c r="I41" s="31">
        <f t="shared" si="57"/>
        <v>0.6315574394463755</v>
      </c>
      <c r="J41" s="33">
        <f t="shared" si="39"/>
        <v>6.325301204819277</v>
      </c>
      <c r="K41" s="31">
        <f t="shared" si="53"/>
        <v>0.4019815701339199</v>
      </c>
      <c r="L41" s="32">
        <v>2.4</v>
      </c>
      <c r="M41" s="31">
        <f t="shared" si="58"/>
        <v>0.34865551557093527</v>
      </c>
      <c r="N41" s="33">
        <f t="shared" si="40"/>
        <v>8.207624113475179</v>
      </c>
      <c r="O41" s="31">
        <f t="shared" si="59"/>
        <v>0.6767829891945886</v>
      </c>
      <c r="P41" s="30">
        <v>151</v>
      </c>
      <c r="Q41" s="31">
        <f t="shared" si="60"/>
        <v>498.07737024221433</v>
      </c>
      <c r="R41" s="34">
        <f t="shared" si="41"/>
        <v>188.81741071428573</v>
      </c>
      <c r="S41" s="31">
        <f t="shared" si="61"/>
        <v>778.8018801916638</v>
      </c>
      <c r="T41" s="34">
        <v>625.5998547762479</v>
      </c>
      <c r="U41" s="31">
        <f t="shared" si="62"/>
        <v>0.5893331861696144</v>
      </c>
      <c r="V41" s="30">
        <v>56</v>
      </c>
      <c r="W41" s="31">
        <f t="shared" si="63"/>
        <v>5.647612456747399</v>
      </c>
      <c r="X41" s="34">
        <f t="shared" si="42"/>
        <v>74.99152164212406</v>
      </c>
      <c r="Y41" s="31">
        <f t="shared" si="64"/>
        <v>10.127754497205109</v>
      </c>
      <c r="Z41" s="34">
        <f t="shared" si="43"/>
        <v>248.46588495884475</v>
      </c>
      <c r="AA41" s="31">
        <f t="shared" si="65"/>
        <v>1173.638240602082</v>
      </c>
      <c r="AB41" s="35">
        <v>0</v>
      </c>
      <c r="AC41" s="31">
        <f t="shared" si="66"/>
        <v>0</v>
      </c>
      <c r="AD41" s="34">
        <f t="shared" si="44"/>
        <v>0</v>
      </c>
      <c r="AE41" s="31">
        <f t="shared" si="67"/>
        <v>0</v>
      </c>
      <c r="AF41" s="34">
        <f t="shared" si="45"/>
        <v>0</v>
      </c>
      <c r="AG41" s="31">
        <f t="shared" si="68"/>
        <v>0</v>
      </c>
      <c r="AH41" s="35">
        <v>0</v>
      </c>
      <c r="AI41" s="31">
        <f t="shared" si="54"/>
        <v>0</v>
      </c>
      <c r="AJ41" s="34">
        <f t="shared" si="46"/>
        <v>0</v>
      </c>
      <c r="AK41" s="31">
        <f t="shared" si="69"/>
        <v>0</v>
      </c>
      <c r="AL41" s="34">
        <f t="shared" si="47"/>
        <v>0</v>
      </c>
      <c r="AM41" s="31">
        <f t="shared" si="70"/>
        <v>0</v>
      </c>
      <c r="AN41" s="35">
        <v>0</v>
      </c>
      <c r="AO41" s="31">
        <f t="shared" si="71"/>
        <v>0</v>
      </c>
      <c r="AP41" s="34">
        <f t="shared" si="48"/>
        <v>0</v>
      </c>
      <c r="AQ41" s="31">
        <f t="shared" si="72"/>
        <v>0</v>
      </c>
      <c r="AR41" s="34">
        <f t="shared" si="49"/>
        <v>0</v>
      </c>
      <c r="AS41" s="31">
        <f t="shared" si="73"/>
        <v>0</v>
      </c>
      <c r="AT41" s="34">
        <f t="shared" si="50"/>
        <v>56</v>
      </c>
      <c r="AU41" s="31">
        <f t="shared" si="74"/>
        <v>5.647612456747399</v>
      </c>
      <c r="AV41" s="34">
        <f t="shared" si="51"/>
        <v>114.97367246764837</v>
      </c>
      <c r="AW41" s="31">
        <f t="shared" si="75"/>
        <v>23.805956787034873</v>
      </c>
      <c r="AX41" s="34">
        <f t="shared" si="52"/>
        <v>380.9368666096783</v>
      </c>
      <c r="AY41" s="31">
        <f t="shared" si="76"/>
        <v>2758.71430800328</v>
      </c>
      <c r="AZ41" s="29"/>
      <c r="BA41" s="26" t="e">
        <f t="shared" si="77"/>
        <v>#DIV/0!</v>
      </c>
    </row>
    <row r="42" spans="1:53" s="14" customFormat="1" ht="12.75">
      <c r="A42" s="24">
        <v>36</v>
      </c>
      <c r="B42" s="28">
        <v>0.450162037037037</v>
      </c>
      <c r="C42" s="27"/>
      <c r="D42" s="30">
        <v>34</v>
      </c>
      <c r="E42" s="31">
        <f t="shared" si="55"/>
        <v>2.060069204152255</v>
      </c>
      <c r="F42" s="30">
        <v>241.2</v>
      </c>
      <c r="G42" s="31">
        <f t="shared" si="56"/>
        <v>1.482664359861594</v>
      </c>
      <c r="H42" s="32">
        <v>17.9</v>
      </c>
      <c r="I42" s="31">
        <f t="shared" si="57"/>
        <v>1.0296280276816698</v>
      </c>
      <c r="J42" s="33">
        <f t="shared" si="39"/>
        <v>6.774193548387093</v>
      </c>
      <c r="K42" s="31">
        <f t="shared" si="53"/>
        <v>1.1726995020791025</v>
      </c>
      <c r="L42" s="32">
        <v>2.24</v>
      </c>
      <c r="M42" s="31">
        <f t="shared" si="58"/>
        <v>0.5632061038062292</v>
      </c>
      <c r="N42" s="33">
        <f t="shared" si="40"/>
        <v>8.792261904761904</v>
      </c>
      <c r="O42" s="31">
        <f t="shared" si="59"/>
        <v>1.980510190580707</v>
      </c>
      <c r="P42" s="30">
        <v>148</v>
      </c>
      <c r="Q42" s="31">
        <f t="shared" si="60"/>
        <v>640.9832525951555</v>
      </c>
      <c r="R42" s="34">
        <f t="shared" si="41"/>
        <v>185.06607142857146</v>
      </c>
      <c r="S42" s="31">
        <f t="shared" si="61"/>
        <v>1002.2518430213258</v>
      </c>
      <c r="T42" s="34">
        <v>656.6860599078339</v>
      </c>
      <c r="U42" s="31">
        <f t="shared" si="62"/>
        <v>1014.6700230289048</v>
      </c>
      <c r="V42" s="30">
        <v>54</v>
      </c>
      <c r="W42" s="31">
        <f t="shared" si="63"/>
        <v>0.14173010380622736</v>
      </c>
      <c r="X42" s="34">
        <f t="shared" si="42"/>
        <v>72.3132530120482</v>
      </c>
      <c r="Y42" s="31">
        <f t="shared" si="64"/>
        <v>0.2541618617080806</v>
      </c>
      <c r="Z42" s="34">
        <f t="shared" si="43"/>
        <v>256.59541391371926</v>
      </c>
      <c r="AA42" s="31">
        <f t="shared" si="65"/>
        <v>1796.7368552066364</v>
      </c>
      <c r="AB42" s="35">
        <v>0</v>
      </c>
      <c r="AC42" s="31">
        <f t="shared" si="66"/>
        <v>0</v>
      </c>
      <c r="AD42" s="34">
        <f t="shared" si="44"/>
        <v>0</v>
      </c>
      <c r="AE42" s="31">
        <f t="shared" si="67"/>
        <v>0</v>
      </c>
      <c r="AF42" s="34">
        <f t="shared" si="45"/>
        <v>0</v>
      </c>
      <c r="AG42" s="31">
        <f t="shared" si="68"/>
        <v>0</v>
      </c>
      <c r="AH42" s="35">
        <v>0</v>
      </c>
      <c r="AI42" s="31">
        <f t="shared" si="54"/>
        <v>0</v>
      </c>
      <c r="AJ42" s="34">
        <f t="shared" si="46"/>
        <v>0</v>
      </c>
      <c r="AK42" s="31">
        <f t="shared" si="69"/>
        <v>0</v>
      </c>
      <c r="AL42" s="34">
        <f t="shared" si="47"/>
        <v>0</v>
      </c>
      <c r="AM42" s="31">
        <f t="shared" si="70"/>
        <v>0</v>
      </c>
      <c r="AN42" s="35">
        <v>0</v>
      </c>
      <c r="AO42" s="31">
        <f t="shared" si="71"/>
        <v>0</v>
      </c>
      <c r="AP42" s="34">
        <f t="shared" si="48"/>
        <v>0</v>
      </c>
      <c r="AQ42" s="31">
        <f t="shared" si="72"/>
        <v>0</v>
      </c>
      <c r="AR42" s="34">
        <f t="shared" si="49"/>
        <v>0</v>
      </c>
      <c r="AS42" s="31">
        <f t="shared" si="73"/>
        <v>0</v>
      </c>
      <c r="AT42" s="34">
        <f t="shared" si="50"/>
        <v>54</v>
      </c>
      <c r="AU42" s="31">
        <f t="shared" si="74"/>
        <v>0.14173010380622736</v>
      </c>
      <c r="AV42" s="34">
        <f t="shared" si="51"/>
        <v>110.86746987951807</v>
      </c>
      <c r="AW42" s="31">
        <f t="shared" si="75"/>
        <v>0.5974242660014398</v>
      </c>
      <c r="AX42" s="34">
        <f t="shared" si="52"/>
        <v>393.4006995724833</v>
      </c>
      <c r="AY42" s="31">
        <f t="shared" si="76"/>
        <v>4223.348812861254</v>
      </c>
      <c r="AZ42" s="29"/>
      <c r="BA42" s="26" t="e">
        <f t="shared" si="77"/>
        <v>#DIV/0!</v>
      </c>
    </row>
    <row r="43" spans="1:53" s="14" customFormat="1" ht="12.75">
      <c r="A43" s="24">
        <v>37</v>
      </c>
      <c r="B43" s="28">
        <v>0.4508564814814815</v>
      </c>
      <c r="C43" s="27"/>
      <c r="D43" s="30">
        <v>35</v>
      </c>
      <c r="E43" s="31">
        <f t="shared" si="55"/>
        <v>0.18948096885813323</v>
      </c>
      <c r="F43" s="30">
        <v>241.8</v>
      </c>
      <c r="G43" s="31">
        <f t="shared" si="56"/>
        <v>0.38148788927332955</v>
      </c>
      <c r="H43" s="32">
        <v>17.99</v>
      </c>
      <c r="I43" s="31">
        <f t="shared" si="57"/>
        <v>1.2203750865051997</v>
      </c>
      <c r="J43" s="33">
        <f t="shared" si="39"/>
        <v>6.976744186046508</v>
      </c>
      <c r="K43" s="31">
        <f t="shared" si="53"/>
        <v>1.652415501336938</v>
      </c>
      <c r="L43" s="32">
        <v>2.18</v>
      </c>
      <c r="M43" s="31">
        <f t="shared" si="58"/>
        <v>0.6568625743944646</v>
      </c>
      <c r="N43" s="33">
        <f t="shared" si="40"/>
        <v>9.03362613052248</v>
      </c>
      <c r="O43" s="31">
        <f t="shared" si="59"/>
        <v>2.7181135284742544</v>
      </c>
      <c r="P43" s="30">
        <v>152</v>
      </c>
      <c r="Q43" s="31">
        <f t="shared" si="60"/>
        <v>454.4420761245673</v>
      </c>
      <c r="R43" s="34">
        <f t="shared" si="41"/>
        <v>190.06785714285718</v>
      </c>
      <c r="S43" s="31">
        <f t="shared" si="61"/>
        <v>710.5730243313498</v>
      </c>
      <c r="T43" s="34">
        <v>694.6001423825342</v>
      </c>
      <c r="U43" s="31">
        <f t="shared" si="62"/>
        <v>4867.569358783333</v>
      </c>
      <c r="V43" s="30">
        <v>56</v>
      </c>
      <c r="W43" s="31">
        <f t="shared" si="63"/>
        <v>5.647612456747399</v>
      </c>
      <c r="X43" s="34">
        <f t="shared" si="42"/>
        <v>74.99152164212406</v>
      </c>
      <c r="Y43" s="31">
        <f t="shared" si="64"/>
        <v>10.127754497205109</v>
      </c>
      <c r="Z43" s="34">
        <f t="shared" si="43"/>
        <v>274.05539470543664</v>
      </c>
      <c r="AA43" s="31">
        <f t="shared" si="65"/>
        <v>3581.7727727877714</v>
      </c>
      <c r="AB43" s="35">
        <v>0</v>
      </c>
      <c r="AC43" s="31">
        <f t="shared" si="66"/>
        <v>0</v>
      </c>
      <c r="AD43" s="34">
        <f t="shared" si="44"/>
        <v>0</v>
      </c>
      <c r="AE43" s="31">
        <f t="shared" si="67"/>
        <v>0</v>
      </c>
      <c r="AF43" s="34">
        <f t="shared" si="45"/>
        <v>0</v>
      </c>
      <c r="AG43" s="31">
        <f t="shared" si="68"/>
        <v>0</v>
      </c>
      <c r="AH43" s="35">
        <v>0</v>
      </c>
      <c r="AI43" s="31">
        <f t="shared" si="54"/>
        <v>0</v>
      </c>
      <c r="AJ43" s="34">
        <f t="shared" si="46"/>
        <v>0</v>
      </c>
      <c r="AK43" s="31">
        <f t="shared" si="69"/>
        <v>0</v>
      </c>
      <c r="AL43" s="34">
        <f t="shared" si="47"/>
        <v>0</v>
      </c>
      <c r="AM43" s="31">
        <f t="shared" si="70"/>
        <v>0</v>
      </c>
      <c r="AN43" s="35">
        <v>0</v>
      </c>
      <c r="AO43" s="31">
        <f t="shared" si="71"/>
        <v>0</v>
      </c>
      <c r="AP43" s="34">
        <f t="shared" si="48"/>
        <v>0</v>
      </c>
      <c r="AQ43" s="31">
        <f t="shared" si="72"/>
        <v>0</v>
      </c>
      <c r="AR43" s="34">
        <f t="shared" si="49"/>
        <v>0</v>
      </c>
      <c r="AS43" s="31">
        <f t="shared" si="73"/>
        <v>0</v>
      </c>
      <c r="AT43" s="34">
        <f t="shared" si="50"/>
        <v>56</v>
      </c>
      <c r="AU43" s="31">
        <f t="shared" si="74"/>
        <v>5.647612456747399</v>
      </c>
      <c r="AV43" s="34">
        <f t="shared" si="51"/>
        <v>114.97367246764837</v>
      </c>
      <c r="AW43" s="31">
        <f t="shared" si="75"/>
        <v>23.805956787034873</v>
      </c>
      <c r="AX43" s="34">
        <f t="shared" si="52"/>
        <v>420.16956715751877</v>
      </c>
      <c r="AY43" s="31">
        <f t="shared" si="76"/>
        <v>8419.193797943357</v>
      </c>
      <c r="AZ43" s="29"/>
      <c r="BA43" s="26" t="e">
        <f t="shared" si="77"/>
        <v>#DIV/0!</v>
      </c>
    </row>
    <row r="44" spans="1:53" s="14" customFormat="1" ht="12.75">
      <c r="A44" s="24">
        <v>38</v>
      </c>
      <c r="B44" s="28">
        <v>0.4515509259259259</v>
      </c>
      <c r="C44" s="27"/>
      <c r="D44" s="30">
        <v>35</v>
      </c>
      <c r="E44" s="31">
        <f t="shared" si="55"/>
        <v>0.18948096885813323</v>
      </c>
      <c r="F44" s="30">
        <v>242.6</v>
      </c>
      <c r="G44" s="31">
        <f t="shared" si="56"/>
        <v>0.03325259515571105</v>
      </c>
      <c r="H44" s="32">
        <v>18.24</v>
      </c>
      <c r="I44" s="31">
        <f t="shared" si="57"/>
        <v>1.8352280276816724</v>
      </c>
      <c r="J44" s="33">
        <f t="shared" si="39"/>
        <v>7.608695652173909</v>
      </c>
      <c r="K44" s="31">
        <f t="shared" si="53"/>
        <v>3.6764787972052266</v>
      </c>
      <c r="L44" s="32">
        <v>1.99</v>
      </c>
      <c r="M44" s="31">
        <f t="shared" si="58"/>
        <v>1.000941397923877</v>
      </c>
      <c r="N44" s="33">
        <f t="shared" si="40"/>
        <v>9.893966285327346</v>
      </c>
      <c r="O44" s="31">
        <f t="shared" si="59"/>
        <v>6.295133112863568</v>
      </c>
      <c r="P44" s="30">
        <v>145</v>
      </c>
      <c r="Q44" s="31">
        <f t="shared" si="60"/>
        <v>801.8891349480966</v>
      </c>
      <c r="R44" s="34">
        <f t="shared" si="41"/>
        <v>181.31473214285717</v>
      </c>
      <c r="S44" s="31">
        <f t="shared" si="61"/>
        <v>1253.8468987240763</v>
      </c>
      <c r="T44" s="34">
        <v>722.6311788302274</v>
      </c>
      <c r="U44" s="31">
        <f t="shared" si="62"/>
        <v>9564.645270867846</v>
      </c>
      <c r="V44" s="30">
        <v>55</v>
      </c>
      <c r="W44" s="31">
        <f t="shared" si="63"/>
        <v>1.8946712802768129</v>
      </c>
      <c r="X44" s="34">
        <f t="shared" si="42"/>
        <v>73.65238732708613</v>
      </c>
      <c r="Y44" s="31">
        <f t="shared" si="64"/>
        <v>3.3976774657445112</v>
      </c>
      <c r="Z44" s="34">
        <f t="shared" si="43"/>
        <v>293.54212340505325</v>
      </c>
      <c r="AA44" s="31">
        <f t="shared" si="65"/>
        <v>6293.985482746455</v>
      </c>
      <c r="AB44" s="35">
        <v>0</v>
      </c>
      <c r="AC44" s="31">
        <f t="shared" si="66"/>
        <v>0</v>
      </c>
      <c r="AD44" s="34">
        <f t="shared" si="44"/>
        <v>0</v>
      </c>
      <c r="AE44" s="31">
        <f t="shared" si="67"/>
        <v>0</v>
      </c>
      <c r="AF44" s="34">
        <f t="shared" si="45"/>
        <v>0</v>
      </c>
      <c r="AG44" s="31">
        <f t="shared" si="68"/>
        <v>0</v>
      </c>
      <c r="AH44" s="35">
        <v>0</v>
      </c>
      <c r="AI44" s="31">
        <f t="shared" si="54"/>
        <v>0</v>
      </c>
      <c r="AJ44" s="34">
        <f t="shared" si="46"/>
        <v>0</v>
      </c>
      <c r="AK44" s="31">
        <f t="shared" si="69"/>
        <v>0</v>
      </c>
      <c r="AL44" s="34">
        <f t="shared" si="47"/>
        <v>0</v>
      </c>
      <c r="AM44" s="31">
        <f t="shared" si="70"/>
        <v>0</v>
      </c>
      <c r="AN44" s="35">
        <v>0</v>
      </c>
      <c r="AO44" s="31">
        <f t="shared" si="71"/>
        <v>0</v>
      </c>
      <c r="AP44" s="34">
        <f t="shared" si="48"/>
        <v>0</v>
      </c>
      <c r="AQ44" s="31">
        <f t="shared" si="72"/>
        <v>0</v>
      </c>
      <c r="AR44" s="34">
        <f t="shared" si="49"/>
        <v>0</v>
      </c>
      <c r="AS44" s="31">
        <f t="shared" si="73"/>
        <v>0</v>
      </c>
      <c r="AT44" s="34">
        <f t="shared" si="50"/>
        <v>55</v>
      </c>
      <c r="AU44" s="31">
        <f t="shared" si="74"/>
        <v>1.8946712802768129</v>
      </c>
      <c r="AV44" s="34">
        <f t="shared" si="51"/>
        <v>112.92057117358321</v>
      </c>
      <c r="AW44" s="31">
        <f t="shared" si="75"/>
        <v>7.98646560282612</v>
      </c>
      <c r="AX44" s="34">
        <f t="shared" si="52"/>
        <v>450.0457546773241</v>
      </c>
      <c r="AY44" s="31">
        <f t="shared" si="76"/>
        <v>14794.429156219461</v>
      </c>
      <c r="AZ44" s="29"/>
      <c r="BA44" s="26" t="e">
        <f t="shared" si="77"/>
        <v>#DIV/0!</v>
      </c>
    </row>
    <row r="45" spans="1:53" s="14" customFormat="1" ht="12.75">
      <c r="A45" s="24">
        <v>39</v>
      </c>
      <c r="B45" s="28">
        <v>0.4522453703703704</v>
      </c>
      <c r="C45" s="27"/>
      <c r="D45" s="30">
        <v>35</v>
      </c>
      <c r="E45" s="31">
        <f t="shared" si="55"/>
        <v>0.18948096885813323</v>
      </c>
      <c r="F45" s="30">
        <v>242</v>
      </c>
      <c r="G45" s="31">
        <f t="shared" si="56"/>
        <v>0.174429065743936</v>
      </c>
      <c r="H45" s="32">
        <v>18.31</v>
      </c>
      <c r="I45" s="31">
        <f t="shared" si="57"/>
        <v>2.0297868512110857</v>
      </c>
      <c r="J45" s="33">
        <f t="shared" si="39"/>
        <v>7.806691449814123</v>
      </c>
      <c r="K45" s="31">
        <f t="shared" si="53"/>
        <v>4.474961204407146</v>
      </c>
      <c r="L45" s="32">
        <v>1.94</v>
      </c>
      <c r="M45" s="31">
        <f t="shared" si="58"/>
        <v>1.1034884567474066</v>
      </c>
      <c r="N45" s="33">
        <f t="shared" si="40"/>
        <v>10.148380492798129</v>
      </c>
      <c r="O45" s="31">
        <f t="shared" si="59"/>
        <v>7.636515479181758</v>
      </c>
      <c r="P45" s="30">
        <v>151</v>
      </c>
      <c r="Q45" s="31">
        <f t="shared" si="60"/>
        <v>498.07737024221433</v>
      </c>
      <c r="R45" s="34">
        <f t="shared" si="41"/>
        <v>188.81741071428573</v>
      </c>
      <c r="S45" s="31">
        <f t="shared" si="61"/>
        <v>778.8018801916638</v>
      </c>
      <c r="T45" s="34">
        <v>772.1158058948482</v>
      </c>
      <c r="U45" s="31">
        <f t="shared" si="62"/>
        <v>21692.468111316437</v>
      </c>
      <c r="V45" s="30">
        <v>53</v>
      </c>
      <c r="W45" s="31">
        <f t="shared" si="63"/>
        <v>0.3887889273356418</v>
      </c>
      <c r="X45" s="34">
        <f t="shared" si="42"/>
        <v>70.97411869701027</v>
      </c>
      <c r="Y45" s="31">
        <f t="shared" si="64"/>
        <v>0.6972076850958833</v>
      </c>
      <c r="Z45" s="34">
        <f t="shared" si="43"/>
        <v>290.22873816621285</v>
      </c>
      <c r="AA45" s="31">
        <f t="shared" si="65"/>
        <v>5779.231538456825</v>
      </c>
      <c r="AB45" s="35">
        <v>0</v>
      </c>
      <c r="AC45" s="31">
        <f t="shared" si="66"/>
        <v>0</v>
      </c>
      <c r="AD45" s="34">
        <f t="shared" si="44"/>
        <v>0</v>
      </c>
      <c r="AE45" s="31">
        <f t="shared" si="67"/>
        <v>0</v>
      </c>
      <c r="AF45" s="34">
        <f t="shared" si="45"/>
        <v>0</v>
      </c>
      <c r="AG45" s="31">
        <f t="shared" si="68"/>
        <v>0</v>
      </c>
      <c r="AH45" s="35">
        <v>0</v>
      </c>
      <c r="AI45" s="31">
        <f t="shared" si="54"/>
        <v>0</v>
      </c>
      <c r="AJ45" s="34">
        <f t="shared" si="46"/>
        <v>0</v>
      </c>
      <c r="AK45" s="31">
        <f t="shared" si="69"/>
        <v>0</v>
      </c>
      <c r="AL45" s="34">
        <f t="shared" si="47"/>
        <v>0</v>
      </c>
      <c r="AM45" s="31">
        <f t="shared" si="70"/>
        <v>0</v>
      </c>
      <c r="AN45" s="35">
        <v>0</v>
      </c>
      <c r="AO45" s="31">
        <f t="shared" si="71"/>
        <v>0</v>
      </c>
      <c r="AP45" s="34">
        <f t="shared" si="48"/>
        <v>0</v>
      </c>
      <c r="AQ45" s="31">
        <f t="shared" si="72"/>
        <v>0</v>
      </c>
      <c r="AR45" s="34">
        <f t="shared" si="49"/>
        <v>0</v>
      </c>
      <c r="AS45" s="31">
        <f t="shared" si="73"/>
        <v>0</v>
      </c>
      <c r="AT45" s="34">
        <f t="shared" si="50"/>
        <v>53</v>
      </c>
      <c r="AU45" s="31">
        <f t="shared" si="74"/>
        <v>0.3887889273356418</v>
      </c>
      <c r="AV45" s="34">
        <f t="shared" si="51"/>
        <v>108.81436858545293</v>
      </c>
      <c r="AW45" s="31">
        <f t="shared" si="75"/>
        <v>1.638832776560695</v>
      </c>
      <c r="AX45" s="34">
        <f t="shared" si="52"/>
        <v>444.9658194944169</v>
      </c>
      <c r="AY45" s="31">
        <f t="shared" si="76"/>
        <v>13584.465964764133</v>
      </c>
      <c r="AZ45" s="29"/>
      <c r="BA45" s="26" t="e">
        <f t="shared" si="77"/>
        <v>#DIV/0!</v>
      </c>
    </row>
    <row r="46" spans="1:53" s="14" customFormat="1" ht="12.75">
      <c r="A46" s="24">
        <v>40</v>
      </c>
      <c r="B46" s="28">
        <v>0.45293981481481477</v>
      </c>
      <c r="C46" s="27"/>
      <c r="D46" s="30">
        <v>35</v>
      </c>
      <c r="E46" s="31">
        <f t="shared" si="55"/>
        <v>0.18948096885813323</v>
      </c>
      <c r="F46" s="30">
        <v>241.5</v>
      </c>
      <c r="G46" s="31">
        <f t="shared" si="56"/>
        <v>0.8420761245674551</v>
      </c>
      <c r="H46" s="32">
        <v>18.48</v>
      </c>
      <c r="I46" s="31">
        <f t="shared" si="57"/>
        <v>2.5430868512110925</v>
      </c>
      <c r="J46" s="33">
        <f t="shared" si="39"/>
        <v>8.333333333333334</v>
      </c>
      <c r="K46" s="31">
        <f t="shared" si="53"/>
        <v>6.98044032377685</v>
      </c>
      <c r="L46" s="32">
        <v>1.64</v>
      </c>
      <c r="M46" s="31">
        <f t="shared" si="58"/>
        <v>1.8237708096885836</v>
      </c>
      <c r="N46" s="33">
        <f t="shared" si="40"/>
        <v>12.000640027676873</v>
      </c>
      <c r="O46" s="31">
        <f t="shared" si="59"/>
        <v>21.30453996498539</v>
      </c>
      <c r="P46" s="30">
        <v>141</v>
      </c>
      <c r="Q46" s="31">
        <f t="shared" si="60"/>
        <v>1044.4303114186848</v>
      </c>
      <c r="R46" s="34">
        <f t="shared" si="41"/>
        <v>176.31294642857145</v>
      </c>
      <c r="S46" s="31">
        <f t="shared" si="61"/>
        <v>1633.0882285747668</v>
      </c>
      <c r="T46" s="34">
        <v>850</v>
      </c>
      <c r="U46" s="31">
        <f t="shared" si="62"/>
        <v>50700.54969308549</v>
      </c>
      <c r="V46" s="30">
        <v>51</v>
      </c>
      <c r="W46" s="31">
        <f t="shared" si="63"/>
        <v>6.882906574394471</v>
      </c>
      <c r="X46" s="34">
        <f t="shared" si="42"/>
        <v>68.2958500669344</v>
      </c>
      <c r="Y46" s="31">
        <f t="shared" si="64"/>
        <v>12.342983614144131</v>
      </c>
      <c r="Z46" s="34">
        <f t="shared" si="43"/>
        <v>298.1168058477296</v>
      </c>
      <c r="AA46" s="31">
        <f t="shared" si="65"/>
        <v>7040.774793449646</v>
      </c>
      <c r="AB46" s="35">
        <v>0</v>
      </c>
      <c r="AC46" s="31">
        <f t="shared" si="66"/>
        <v>0</v>
      </c>
      <c r="AD46" s="34">
        <f t="shared" si="44"/>
        <v>0</v>
      </c>
      <c r="AE46" s="31">
        <f t="shared" si="67"/>
        <v>0</v>
      </c>
      <c r="AF46" s="34">
        <f t="shared" si="45"/>
        <v>0</v>
      </c>
      <c r="AG46" s="31">
        <f t="shared" si="68"/>
        <v>0</v>
      </c>
      <c r="AH46" s="35">
        <v>0</v>
      </c>
      <c r="AI46" s="31">
        <f t="shared" si="54"/>
        <v>0</v>
      </c>
      <c r="AJ46" s="34">
        <f t="shared" si="46"/>
        <v>0</v>
      </c>
      <c r="AK46" s="31">
        <f t="shared" si="69"/>
        <v>0</v>
      </c>
      <c r="AL46" s="34">
        <f t="shared" si="47"/>
        <v>0</v>
      </c>
      <c r="AM46" s="31">
        <f t="shared" si="70"/>
        <v>0</v>
      </c>
      <c r="AN46" s="35">
        <v>0</v>
      </c>
      <c r="AO46" s="31">
        <f t="shared" si="71"/>
        <v>0</v>
      </c>
      <c r="AP46" s="34">
        <f t="shared" si="48"/>
        <v>0</v>
      </c>
      <c r="AQ46" s="31">
        <f t="shared" si="72"/>
        <v>0</v>
      </c>
      <c r="AR46" s="34">
        <f t="shared" si="49"/>
        <v>0</v>
      </c>
      <c r="AS46" s="31">
        <f t="shared" si="73"/>
        <v>0</v>
      </c>
      <c r="AT46" s="34">
        <f t="shared" si="50"/>
        <v>51</v>
      </c>
      <c r="AU46" s="31">
        <f t="shared" si="74"/>
        <v>6.882906574394471</v>
      </c>
      <c r="AV46" s="34">
        <f t="shared" si="51"/>
        <v>104.70816599732262</v>
      </c>
      <c r="AW46" s="31">
        <f t="shared" si="75"/>
        <v>29.01299933983116</v>
      </c>
      <c r="AX46" s="34">
        <f t="shared" si="52"/>
        <v>457.05945475021787</v>
      </c>
      <c r="AY46" s="31">
        <f t="shared" si="76"/>
        <v>16549.80682305821</v>
      </c>
      <c r="AZ46" s="29"/>
      <c r="BA46" s="26" t="e">
        <f t="shared" si="77"/>
        <v>#DIV/0!</v>
      </c>
    </row>
    <row r="47" spans="1:53" s="14" customFormat="1" ht="12.75">
      <c r="A47" s="24">
        <v>41</v>
      </c>
      <c r="B47" s="28">
        <v>0.45363425925925926</v>
      </c>
      <c r="C47" s="27"/>
      <c r="D47" s="30">
        <v>35</v>
      </c>
      <c r="E47" s="31">
        <f t="shared" si="55"/>
        <v>0.18948096885813323</v>
      </c>
      <c r="F47" s="30">
        <v>243</v>
      </c>
      <c r="G47" s="31">
        <f t="shared" si="56"/>
        <v>0.33913494809689787</v>
      </c>
      <c r="H47" s="32">
        <v>18.8</v>
      </c>
      <c r="I47" s="31">
        <f t="shared" si="57"/>
        <v>3.66609861591698</v>
      </c>
      <c r="J47" s="33">
        <f t="shared" si="39"/>
        <v>9.545454545454549</v>
      </c>
      <c r="K47" s="31">
        <f t="shared" si="53"/>
        <v>14.854653414624684</v>
      </c>
      <c r="L47" s="32">
        <v>1.58</v>
      </c>
      <c r="M47" s="31">
        <f t="shared" si="58"/>
        <v>1.9894272802768185</v>
      </c>
      <c r="N47" s="33">
        <f t="shared" si="40"/>
        <v>12.455498698267348</v>
      </c>
      <c r="O47" s="31">
        <f t="shared" si="59"/>
        <v>25.71040426740995</v>
      </c>
      <c r="P47" s="30">
        <v>148</v>
      </c>
      <c r="Q47" s="31">
        <f t="shared" si="60"/>
        <v>640.9832525951555</v>
      </c>
      <c r="R47" s="34">
        <f t="shared" si="41"/>
        <v>185.06607142857146</v>
      </c>
      <c r="S47" s="31">
        <f t="shared" si="61"/>
        <v>1002.2518430213258</v>
      </c>
      <c r="T47" s="34">
        <v>956</v>
      </c>
      <c r="U47" s="31">
        <f t="shared" si="62"/>
        <v>109672.12872388845</v>
      </c>
      <c r="V47" s="30">
        <v>51</v>
      </c>
      <c r="W47" s="31">
        <f t="shared" si="63"/>
        <v>6.882906574394471</v>
      </c>
      <c r="X47" s="34">
        <f t="shared" si="42"/>
        <v>68.2958500669344</v>
      </c>
      <c r="Y47" s="31">
        <f t="shared" si="64"/>
        <v>12.342983614144131</v>
      </c>
      <c r="Z47" s="34">
        <f t="shared" si="43"/>
        <v>341.47925033467214</v>
      </c>
      <c r="AA47" s="31">
        <f t="shared" si="65"/>
        <v>16198.103265100212</v>
      </c>
      <c r="AB47" s="35">
        <v>0</v>
      </c>
      <c r="AC47" s="31">
        <f t="shared" si="66"/>
        <v>0</v>
      </c>
      <c r="AD47" s="34">
        <f t="shared" si="44"/>
        <v>0</v>
      </c>
      <c r="AE47" s="31">
        <f t="shared" si="67"/>
        <v>0</v>
      </c>
      <c r="AF47" s="34">
        <f t="shared" si="45"/>
        <v>0</v>
      </c>
      <c r="AG47" s="31">
        <f t="shared" si="68"/>
        <v>0</v>
      </c>
      <c r="AH47" s="35">
        <v>0</v>
      </c>
      <c r="AI47" s="31">
        <f t="shared" si="54"/>
        <v>0</v>
      </c>
      <c r="AJ47" s="34">
        <f t="shared" si="46"/>
        <v>0</v>
      </c>
      <c r="AK47" s="31">
        <f t="shared" si="69"/>
        <v>0</v>
      </c>
      <c r="AL47" s="34">
        <f t="shared" si="47"/>
        <v>0</v>
      </c>
      <c r="AM47" s="31">
        <f t="shared" si="70"/>
        <v>0</v>
      </c>
      <c r="AN47" s="35">
        <v>0</v>
      </c>
      <c r="AO47" s="31">
        <f t="shared" si="71"/>
        <v>0</v>
      </c>
      <c r="AP47" s="34">
        <f t="shared" si="48"/>
        <v>0</v>
      </c>
      <c r="AQ47" s="31">
        <f t="shared" si="72"/>
        <v>0</v>
      </c>
      <c r="AR47" s="34">
        <f t="shared" si="49"/>
        <v>0</v>
      </c>
      <c r="AS47" s="31">
        <f t="shared" si="73"/>
        <v>0</v>
      </c>
      <c r="AT47" s="34">
        <f t="shared" si="50"/>
        <v>51</v>
      </c>
      <c r="AU47" s="31">
        <f t="shared" si="74"/>
        <v>6.882906574394471</v>
      </c>
      <c r="AV47" s="34">
        <f t="shared" si="51"/>
        <v>104.70816599732262</v>
      </c>
      <c r="AW47" s="31">
        <f t="shared" si="75"/>
        <v>29.01299933983116</v>
      </c>
      <c r="AX47" s="34">
        <f t="shared" si="52"/>
        <v>523.5408299866133</v>
      </c>
      <c r="AY47" s="31">
        <f t="shared" si="76"/>
        <v>38074.7130538474</v>
      </c>
      <c r="AZ47" s="29"/>
      <c r="BA47" s="26" t="e">
        <f t="shared" si="77"/>
        <v>#DIV/0!</v>
      </c>
    </row>
    <row r="48" spans="1:53" s="14" customFormat="1" ht="12.75">
      <c r="A48" s="24">
        <v>42</v>
      </c>
      <c r="B48" s="28">
        <v>0.45432870370370365</v>
      </c>
      <c r="C48" s="27"/>
      <c r="D48" s="30">
        <v>35</v>
      </c>
      <c r="E48" s="31">
        <f t="shared" si="55"/>
        <v>0.18948096885813323</v>
      </c>
      <c r="F48" s="30">
        <v>240.6</v>
      </c>
      <c r="G48" s="31">
        <f t="shared" si="56"/>
        <v>3.30384083044981</v>
      </c>
      <c r="H48" s="32">
        <v>17.05</v>
      </c>
      <c r="I48" s="31">
        <f t="shared" si="57"/>
        <v>0.027128027681663048</v>
      </c>
      <c r="J48" s="33">
        <f t="shared" si="39"/>
        <v>5.316455696202532</v>
      </c>
      <c r="K48" s="31">
        <f t="shared" si="53"/>
        <v>0.1404940379175049</v>
      </c>
      <c r="L48" s="32">
        <v>2.87</v>
      </c>
      <c r="M48" s="31">
        <f t="shared" si="58"/>
        <v>0.014513162629757943</v>
      </c>
      <c r="N48" s="33">
        <f t="shared" si="40"/>
        <v>6.867235031012925</v>
      </c>
      <c r="O48" s="31">
        <f t="shared" si="59"/>
        <v>0.26803489835329775</v>
      </c>
      <c r="P48" s="30">
        <v>184</v>
      </c>
      <c r="Q48" s="31">
        <f t="shared" si="60"/>
        <v>114.1126643598617</v>
      </c>
      <c r="R48" s="34">
        <f t="shared" si="41"/>
        <v>230.08214285714288</v>
      </c>
      <c r="S48" s="31">
        <f t="shared" si="61"/>
        <v>178.42841868909326</v>
      </c>
      <c r="T48" s="34">
        <v>640.7350813743221</v>
      </c>
      <c r="U48" s="31">
        <f t="shared" si="62"/>
        <v>252.90245077448532</v>
      </c>
      <c r="V48" s="30">
        <v>49</v>
      </c>
      <c r="W48" s="31">
        <f t="shared" si="63"/>
        <v>21.3770242214533</v>
      </c>
      <c r="X48" s="34">
        <f t="shared" si="42"/>
        <v>65.61758143685854</v>
      </c>
      <c r="Y48" s="31">
        <f t="shared" si="64"/>
        <v>38.33500525288925</v>
      </c>
      <c r="Z48" s="34">
        <f t="shared" si="43"/>
        <v>182.73250526720105</v>
      </c>
      <c r="AA48" s="31">
        <f t="shared" si="65"/>
        <v>990.6740984876619</v>
      </c>
      <c r="AB48" s="35">
        <v>0</v>
      </c>
      <c r="AC48" s="31">
        <f t="shared" si="66"/>
        <v>0</v>
      </c>
      <c r="AD48" s="34">
        <f t="shared" si="44"/>
        <v>0</v>
      </c>
      <c r="AE48" s="31">
        <f t="shared" si="67"/>
        <v>0</v>
      </c>
      <c r="AF48" s="34">
        <f t="shared" si="45"/>
        <v>0</v>
      </c>
      <c r="AG48" s="31">
        <f t="shared" si="68"/>
        <v>0</v>
      </c>
      <c r="AH48" s="35">
        <v>0</v>
      </c>
      <c r="AI48" s="31">
        <f t="shared" si="54"/>
        <v>0</v>
      </c>
      <c r="AJ48" s="34">
        <f t="shared" si="46"/>
        <v>0</v>
      </c>
      <c r="AK48" s="31">
        <f t="shared" si="69"/>
        <v>0</v>
      </c>
      <c r="AL48" s="34">
        <f t="shared" si="47"/>
        <v>0</v>
      </c>
      <c r="AM48" s="31">
        <f t="shared" si="70"/>
        <v>0</v>
      </c>
      <c r="AN48" s="35">
        <v>0</v>
      </c>
      <c r="AO48" s="31">
        <f t="shared" si="71"/>
        <v>0</v>
      </c>
      <c r="AP48" s="34">
        <f t="shared" si="48"/>
        <v>0</v>
      </c>
      <c r="AQ48" s="31">
        <f t="shared" si="72"/>
        <v>0</v>
      </c>
      <c r="AR48" s="34">
        <f t="shared" si="49"/>
        <v>0</v>
      </c>
      <c r="AS48" s="31">
        <f t="shared" si="73"/>
        <v>0</v>
      </c>
      <c r="AT48" s="34">
        <f t="shared" si="50"/>
        <v>49</v>
      </c>
      <c r="AU48" s="31">
        <f t="shared" si="74"/>
        <v>21.3770242214533</v>
      </c>
      <c r="AV48" s="34">
        <f t="shared" si="51"/>
        <v>100.60196340919232</v>
      </c>
      <c r="AW48" s="31">
        <f t="shared" si="75"/>
        <v>90.1089652926376</v>
      </c>
      <c r="AX48" s="34">
        <f t="shared" si="52"/>
        <v>280.15736645597866</v>
      </c>
      <c r="AY48" s="31">
        <f t="shared" si="76"/>
        <v>2328.644990865433</v>
      </c>
      <c r="AZ48" s="29"/>
      <c r="BA48" s="26" t="e">
        <f t="shared" si="77"/>
        <v>#DIV/0!</v>
      </c>
    </row>
    <row r="49" spans="1:53" s="14" customFormat="1" ht="12.75">
      <c r="A49" s="24">
        <v>43</v>
      </c>
      <c r="B49" s="28">
        <v>0.45502314814814815</v>
      </c>
      <c r="C49" s="27"/>
      <c r="D49" s="30">
        <v>35</v>
      </c>
      <c r="E49" s="31">
        <f t="shared" si="55"/>
        <v>0.18948096885813323</v>
      </c>
      <c r="F49" s="30">
        <v>241</v>
      </c>
      <c r="G49" s="31">
        <f t="shared" si="56"/>
        <v>2.009723183390974</v>
      </c>
      <c r="H49" s="32">
        <v>16.88</v>
      </c>
      <c r="I49" s="31">
        <f t="shared" si="57"/>
        <v>2.8027681660848672E-05</v>
      </c>
      <c r="J49" s="33">
        <f t="shared" si="39"/>
        <v>5.097087378640776</v>
      </c>
      <c r="K49" s="31">
        <f t="shared" si="53"/>
        <v>0.35306610650928455</v>
      </c>
      <c r="L49" s="32">
        <v>2.99</v>
      </c>
      <c r="M49" s="31">
        <f t="shared" si="58"/>
        <v>2.2145328719774855E-07</v>
      </c>
      <c r="N49" s="33">
        <f t="shared" si="40"/>
        <v>6.592537773666359</v>
      </c>
      <c r="O49" s="31">
        <f t="shared" si="59"/>
        <v>0.6279264872001231</v>
      </c>
      <c r="P49" s="30">
        <v>157</v>
      </c>
      <c r="Q49" s="31">
        <f t="shared" si="60"/>
        <v>266.26560553633203</v>
      </c>
      <c r="R49" s="34">
        <f t="shared" si="41"/>
        <v>196.32008928571432</v>
      </c>
      <c r="S49" s="31">
        <f t="shared" si="61"/>
        <v>416.3372331515969</v>
      </c>
      <c r="T49" s="34">
        <v>524.1555781900138</v>
      </c>
      <c r="U49" s="31">
        <f t="shared" si="62"/>
        <v>10135.777021006601</v>
      </c>
      <c r="V49" s="30">
        <v>54</v>
      </c>
      <c r="W49" s="31">
        <f t="shared" si="63"/>
        <v>0.14173010380622736</v>
      </c>
      <c r="X49" s="34">
        <f t="shared" si="42"/>
        <v>72.3132530120482</v>
      </c>
      <c r="Y49" s="31">
        <f t="shared" si="64"/>
        <v>0.2541618617080806</v>
      </c>
      <c r="Z49" s="34">
        <f t="shared" si="43"/>
        <v>193.0693648379927</v>
      </c>
      <c r="AA49" s="31">
        <f t="shared" si="65"/>
        <v>446.81995562221283</v>
      </c>
      <c r="AB49" s="35">
        <v>0</v>
      </c>
      <c r="AC49" s="31">
        <f t="shared" si="66"/>
        <v>0</v>
      </c>
      <c r="AD49" s="34">
        <f t="shared" si="44"/>
        <v>0</v>
      </c>
      <c r="AE49" s="31">
        <f t="shared" si="67"/>
        <v>0</v>
      </c>
      <c r="AF49" s="34">
        <f t="shared" si="45"/>
        <v>0</v>
      </c>
      <c r="AG49" s="31">
        <f t="shared" si="68"/>
        <v>0</v>
      </c>
      <c r="AH49" s="35">
        <v>0</v>
      </c>
      <c r="AI49" s="31">
        <f t="shared" si="54"/>
        <v>0</v>
      </c>
      <c r="AJ49" s="34">
        <f t="shared" si="46"/>
        <v>0</v>
      </c>
      <c r="AK49" s="31">
        <f t="shared" si="69"/>
        <v>0</v>
      </c>
      <c r="AL49" s="34">
        <f t="shared" si="47"/>
        <v>0</v>
      </c>
      <c r="AM49" s="31">
        <f t="shared" si="70"/>
        <v>0</v>
      </c>
      <c r="AN49" s="35">
        <v>0</v>
      </c>
      <c r="AO49" s="31">
        <f t="shared" si="71"/>
        <v>0</v>
      </c>
      <c r="AP49" s="34">
        <f t="shared" si="48"/>
        <v>0</v>
      </c>
      <c r="AQ49" s="31">
        <f t="shared" si="72"/>
        <v>0</v>
      </c>
      <c r="AR49" s="34">
        <f t="shared" si="49"/>
        <v>0</v>
      </c>
      <c r="AS49" s="31">
        <f t="shared" si="73"/>
        <v>0</v>
      </c>
      <c r="AT49" s="34">
        <f t="shared" si="50"/>
        <v>54</v>
      </c>
      <c r="AU49" s="31">
        <f t="shared" si="74"/>
        <v>0.14173010380622736</v>
      </c>
      <c r="AV49" s="34">
        <f t="shared" si="51"/>
        <v>110.86746987951807</v>
      </c>
      <c r="AW49" s="31">
        <f t="shared" si="75"/>
        <v>0.5974242660014398</v>
      </c>
      <c r="AX49" s="34">
        <f t="shared" si="52"/>
        <v>296.00538074628605</v>
      </c>
      <c r="AY49" s="31">
        <f t="shared" si="76"/>
        <v>1050.2798579944276</v>
      </c>
      <c r="AZ49" s="29"/>
      <c r="BA49" s="26" t="e">
        <f t="shared" si="77"/>
        <v>#DIV/0!</v>
      </c>
    </row>
    <row r="50" spans="1:53" s="14" customFormat="1" ht="12.75">
      <c r="A50" s="24">
        <v>44</v>
      </c>
      <c r="B50" s="28">
        <v>0.45571759259259265</v>
      </c>
      <c r="C50" s="27"/>
      <c r="D50" s="30">
        <v>35</v>
      </c>
      <c r="E50" s="31">
        <f t="shared" si="55"/>
        <v>0.18948096885813323</v>
      </c>
      <c r="F50" s="30">
        <v>241</v>
      </c>
      <c r="G50" s="31">
        <f t="shared" si="56"/>
        <v>2.009723183390974</v>
      </c>
      <c r="H50" s="32">
        <v>16.66</v>
      </c>
      <c r="I50" s="31">
        <f t="shared" si="57"/>
        <v>0.0507574394463641</v>
      </c>
      <c r="J50" s="33">
        <f t="shared" si="39"/>
        <v>4.838709677419355</v>
      </c>
      <c r="K50" s="31">
        <f t="shared" si="53"/>
        <v>0.7268779273022987</v>
      </c>
      <c r="L50" s="32">
        <v>3.15</v>
      </c>
      <c r="M50" s="31">
        <f t="shared" si="58"/>
        <v>0.025449633217992807</v>
      </c>
      <c r="N50" s="33">
        <f t="shared" si="40"/>
        <v>6.258831475852753</v>
      </c>
      <c r="O50" s="31">
        <f t="shared" si="59"/>
        <v>1.2681562190276259</v>
      </c>
      <c r="P50" s="30">
        <v>145</v>
      </c>
      <c r="Q50" s="31">
        <f t="shared" si="60"/>
        <v>801.8891349480966</v>
      </c>
      <c r="R50" s="34">
        <f t="shared" si="41"/>
        <v>181.31473214285717</v>
      </c>
      <c r="S50" s="31">
        <f t="shared" si="61"/>
        <v>1253.8468987240763</v>
      </c>
      <c r="T50" s="34">
        <v>550</v>
      </c>
      <c r="U50" s="31">
        <f t="shared" si="62"/>
        <v>5599.854322888461</v>
      </c>
      <c r="V50" s="30">
        <v>53</v>
      </c>
      <c r="W50" s="31">
        <f t="shared" si="63"/>
        <v>0.3887889273356418</v>
      </c>
      <c r="X50" s="34">
        <f t="shared" si="42"/>
        <v>70.97411869701027</v>
      </c>
      <c r="Y50" s="31">
        <f t="shared" si="64"/>
        <v>0.6972076850958833</v>
      </c>
      <c r="Z50" s="34">
        <f t="shared" si="43"/>
        <v>179.8883192781366</v>
      </c>
      <c r="AA50" s="31">
        <f t="shared" si="65"/>
        <v>1177.8048624988592</v>
      </c>
      <c r="AB50" s="35">
        <v>0</v>
      </c>
      <c r="AC50" s="31">
        <f t="shared" si="66"/>
        <v>0</v>
      </c>
      <c r="AD50" s="34">
        <f t="shared" si="44"/>
        <v>0</v>
      </c>
      <c r="AE50" s="31">
        <f t="shared" si="67"/>
        <v>0</v>
      </c>
      <c r="AF50" s="34">
        <f t="shared" si="45"/>
        <v>0</v>
      </c>
      <c r="AG50" s="31">
        <f t="shared" si="68"/>
        <v>0</v>
      </c>
      <c r="AH50" s="35">
        <v>0</v>
      </c>
      <c r="AI50" s="31">
        <f t="shared" si="54"/>
        <v>0</v>
      </c>
      <c r="AJ50" s="34">
        <f t="shared" si="46"/>
        <v>0</v>
      </c>
      <c r="AK50" s="31">
        <f t="shared" si="69"/>
        <v>0</v>
      </c>
      <c r="AL50" s="34">
        <f t="shared" si="47"/>
        <v>0</v>
      </c>
      <c r="AM50" s="31">
        <f t="shared" si="70"/>
        <v>0</v>
      </c>
      <c r="AN50" s="35">
        <v>0</v>
      </c>
      <c r="AO50" s="31">
        <f t="shared" si="71"/>
        <v>0</v>
      </c>
      <c r="AP50" s="34">
        <f t="shared" si="48"/>
        <v>0</v>
      </c>
      <c r="AQ50" s="31">
        <f t="shared" si="72"/>
        <v>0</v>
      </c>
      <c r="AR50" s="34">
        <f t="shared" si="49"/>
        <v>0</v>
      </c>
      <c r="AS50" s="31">
        <f t="shared" si="73"/>
        <v>0</v>
      </c>
      <c r="AT50" s="34">
        <f t="shared" si="50"/>
        <v>53</v>
      </c>
      <c r="AU50" s="31">
        <f t="shared" si="74"/>
        <v>0.3887889273356418</v>
      </c>
      <c r="AV50" s="34">
        <f t="shared" si="51"/>
        <v>108.81436858545293</v>
      </c>
      <c r="AW50" s="31">
        <f t="shared" si="75"/>
        <v>1.638832776560695</v>
      </c>
      <c r="AX50" s="34">
        <f t="shared" si="52"/>
        <v>275.7967867373231</v>
      </c>
      <c r="AY50" s="31">
        <f t="shared" si="76"/>
        <v>2768.508228348591</v>
      </c>
      <c r="AZ50" s="29"/>
      <c r="BA50" s="26" t="e">
        <f t="shared" si="77"/>
        <v>#DIV/0!</v>
      </c>
    </row>
    <row r="51" spans="1:53" s="14" customFormat="1" ht="12.75">
      <c r="A51" s="24">
        <v>45</v>
      </c>
      <c r="B51" s="28">
        <v>0.45641203703703703</v>
      </c>
      <c r="C51" s="27"/>
      <c r="D51" s="30">
        <v>35</v>
      </c>
      <c r="E51" s="31">
        <f t="shared" si="55"/>
        <v>0.18948096885813323</v>
      </c>
      <c r="F51" s="30">
        <v>242</v>
      </c>
      <c r="G51" s="31">
        <f t="shared" si="56"/>
        <v>0.174429065743936</v>
      </c>
      <c r="H51" s="32">
        <v>16.87</v>
      </c>
      <c r="I51" s="31">
        <f t="shared" si="57"/>
        <v>0.000233910034601868</v>
      </c>
      <c r="J51" s="33">
        <f t="shared" si="39"/>
        <v>5.084745762711866</v>
      </c>
      <c r="K51" s="31">
        <f t="shared" si="53"/>
        <v>0.3678850418904621</v>
      </c>
      <c r="L51" s="32">
        <v>3</v>
      </c>
      <c r="M51" s="31">
        <f t="shared" si="58"/>
        <v>9.080968858130035E-05</v>
      </c>
      <c r="N51" s="33">
        <f t="shared" si="40"/>
        <v>6.570638297872341</v>
      </c>
      <c r="O51" s="31">
        <f t="shared" si="59"/>
        <v>0.6631131574000754</v>
      </c>
      <c r="P51" s="30">
        <v>163</v>
      </c>
      <c r="Q51" s="31">
        <f t="shared" si="60"/>
        <v>106.45384083044974</v>
      </c>
      <c r="R51" s="34">
        <f t="shared" si="41"/>
        <v>203.82276785714288</v>
      </c>
      <c r="S51" s="31">
        <f t="shared" si="61"/>
        <v>166.4529576038781</v>
      </c>
      <c r="T51" s="34">
        <v>542.8693574887584</v>
      </c>
      <c r="U51" s="31">
        <f t="shared" si="62"/>
        <v>6717.903353239787</v>
      </c>
      <c r="V51" s="30">
        <v>50</v>
      </c>
      <c r="W51" s="31">
        <f t="shared" si="63"/>
        <v>13.129965397923884</v>
      </c>
      <c r="X51" s="34">
        <f t="shared" si="42"/>
        <v>66.95671575189648</v>
      </c>
      <c r="Y51" s="31">
        <f t="shared" si="64"/>
        <v>23.545713719804514</v>
      </c>
      <c r="Z51" s="34">
        <f t="shared" si="43"/>
        <v>178.33507827381635</v>
      </c>
      <c r="AA51" s="31">
        <f t="shared" si="65"/>
        <v>1286.829278611601</v>
      </c>
      <c r="AB51" s="35">
        <v>0</v>
      </c>
      <c r="AC51" s="31">
        <f t="shared" si="66"/>
        <v>0</v>
      </c>
      <c r="AD51" s="34">
        <f t="shared" si="44"/>
        <v>0</v>
      </c>
      <c r="AE51" s="31">
        <f t="shared" si="67"/>
        <v>0</v>
      </c>
      <c r="AF51" s="34">
        <f t="shared" si="45"/>
        <v>0</v>
      </c>
      <c r="AG51" s="31">
        <f t="shared" si="68"/>
        <v>0</v>
      </c>
      <c r="AH51" s="35">
        <v>0</v>
      </c>
      <c r="AI51" s="31">
        <f t="shared" si="54"/>
        <v>0</v>
      </c>
      <c r="AJ51" s="34">
        <f t="shared" si="46"/>
        <v>0</v>
      </c>
      <c r="AK51" s="31">
        <f t="shared" si="69"/>
        <v>0</v>
      </c>
      <c r="AL51" s="34">
        <f t="shared" si="47"/>
        <v>0</v>
      </c>
      <c r="AM51" s="31">
        <f t="shared" si="70"/>
        <v>0</v>
      </c>
      <c r="AN51" s="35">
        <v>0</v>
      </c>
      <c r="AO51" s="31">
        <f t="shared" si="71"/>
        <v>0</v>
      </c>
      <c r="AP51" s="34">
        <f t="shared" si="48"/>
        <v>0</v>
      </c>
      <c r="AQ51" s="31">
        <f t="shared" si="72"/>
        <v>0</v>
      </c>
      <c r="AR51" s="34">
        <f t="shared" si="49"/>
        <v>0</v>
      </c>
      <c r="AS51" s="31">
        <f t="shared" si="73"/>
        <v>0</v>
      </c>
      <c r="AT51" s="34">
        <f t="shared" si="50"/>
        <v>50</v>
      </c>
      <c r="AU51" s="31">
        <f t="shared" si="74"/>
        <v>13.129965397923884</v>
      </c>
      <c r="AV51" s="34">
        <f t="shared" si="51"/>
        <v>102.65506470325747</v>
      </c>
      <c r="AW51" s="31">
        <f t="shared" si="75"/>
        <v>55.345757392542495</v>
      </c>
      <c r="AX51" s="34">
        <f t="shared" si="52"/>
        <v>273.41542657041947</v>
      </c>
      <c r="AY51" s="31">
        <f t="shared" si="76"/>
        <v>3024.777329206825</v>
      </c>
      <c r="AZ51" s="29"/>
      <c r="BA51" s="26" t="e">
        <f t="shared" si="77"/>
        <v>#DIV/0!</v>
      </c>
    </row>
    <row r="52" spans="1:53" s="14" customFormat="1" ht="12.75">
      <c r="A52" s="24">
        <v>46</v>
      </c>
      <c r="B52" s="28">
        <v>0.45710648148148153</v>
      </c>
      <c r="C52" s="27"/>
      <c r="D52" s="30">
        <v>36</v>
      </c>
      <c r="E52" s="31">
        <f t="shared" si="55"/>
        <v>0.3188927335640116</v>
      </c>
      <c r="F52" s="30">
        <v>241.8</v>
      </c>
      <c r="G52" s="31">
        <f t="shared" si="56"/>
        <v>0.38148788927332955</v>
      </c>
      <c r="H52" s="32">
        <v>17.02</v>
      </c>
      <c r="I52" s="31">
        <f t="shared" si="57"/>
        <v>0.018145674740485878</v>
      </c>
      <c r="J52" s="33">
        <f t="shared" si="39"/>
        <v>5.276381909547738</v>
      </c>
      <c r="K52" s="31">
        <f t="shared" si="53"/>
        <v>0.17214128796810968</v>
      </c>
      <c r="L52" s="32">
        <v>2.89</v>
      </c>
      <c r="M52" s="31">
        <f t="shared" si="58"/>
        <v>0.010094339100346149</v>
      </c>
      <c r="N52" s="33">
        <f t="shared" si="40"/>
        <v>6.819867972220178</v>
      </c>
      <c r="O52" s="31">
        <f t="shared" si="59"/>
        <v>0.3193243663064814</v>
      </c>
      <c r="P52" s="30">
        <v>145</v>
      </c>
      <c r="Q52" s="31">
        <f t="shared" si="60"/>
        <v>801.8891349480966</v>
      </c>
      <c r="R52" s="34">
        <f t="shared" si="41"/>
        <v>181.31473214285717</v>
      </c>
      <c r="S52" s="31">
        <f t="shared" si="61"/>
        <v>1253.8468987240763</v>
      </c>
      <c r="T52" s="34">
        <v>571</v>
      </c>
      <c r="U52" s="31">
        <f t="shared" si="62"/>
        <v>2897.9029988022535</v>
      </c>
      <c r="V52" s="30">
        <v>55</v>
      </c>
      <c r="W52" s="31">
        <f t="shared" si="63"/>
        <v>1.8946712802768129</v>
      </c>
      <c r="X52" s="34">
        <f t="shared" si="42"/>
        <v>73.65238732708613</v>
      </c>
      <c r="Y52" s="31">
        <f t="shared" si="64"/>
        <v>3.3976774657445112</v>
      </c>
      <c r="Z52" s="34">
        <f t="shared" si="43"/>
        <v>203.56187452209733</v>
      </c>
      <c r="AA52" s="31">
        <f t="shared" si="65"/>
        <v>113.32893765690602</v>
      </c>
      <c r="AB52" s="35">
        <v>0</v>
      </c>
      <c r="AC52" s="31">
        <f t="shared" si="66"/>
        <v>0</v>
      </c>
      <c r="AD52" s="34">
        <f t="shared" si="44"/>
        <v>0</v>
      </c>
      <c r="AE52" s="31">
        <f t="shared" si="67"/>
        <v>0</v>
      </c>
      <c r="AF52" s="34">
        <f t="shared" si="45"/>
        <v>0</v>
      </c>
      <c r="AG52" s="31">
        <f t="shared" si="68"/>
        <v>0</v>
      </c>
      <c r="AH52" s="35">
        <v>0</v>
      </c>
      <c r="AI52" s="31">
        <f t="shared" si="54"/>
        <v>0</v>
      </c>
      <c r="AJ52" s="34">
        <f t="shared" si="46"/>
        <v>0</v>
      </c>
      <c r="AK52" s="31">
        <f t="shared" si="69"/>
        <v>0</v>
      </c>
      <c r="AL52" s="34">
        <f t="shared" si="47"/>
        <v>0</v>
      </c>
      <c r="AM52" s="31">
        <f t="shared" si="70"/>
        <v>0</v>
      </c>
      <c r="AN52" s="35">
        <v>0</v>
      </c>
      <c r="AO52" s="31">
        <f t="shared" si="71"/>
        <v>0</v>
      </c>
      <c r="AP52" s="34">
        <f t="shared" si="48"/>
        <v>0</v>
      </c>
      <c r="AQ52" s="31">
        <f t="shared" si="72"/>
        <v>0</v>
      </c>
      <c r="AR52" s="34">
        <f t="shared" si="49"/>
        <v>0</v>
      </c>
      <c r="AS52" s="31">
        <f t="shared" si="73"/>
        <v>0</v>
      </c>
      <c r="AT52" s="34">
        <f t="shared" si="50"/>
        <v>55</v>
      </c>
      <c r="AU52" s="31">
        <f t="shared" si="74"/>
        <v>1.8946712802768129</v>
      </c>
      <c r="AV52" s="34">
        <f t="shared" si="51"/>
        <v>112.92057117358321</v>
      </c>
      <c r="AW52" s="31">
        <f t="shared" si="75"/>
        <v>7.98646560282612</v>
      </c>
      <c r="AX52" s="34">
        <f t="shared" si="52"/>
        <v>312.09203088176264</v>
      </c>
      <c r="AY52" s="31">
        <f t="shared" si="76"/>
        <v>266.38716344529695</v>
      </c>
      <c r="AZ52" s="29"/>
      <c r="BA52" s="26" t="e">
        <f t="shared" si="77"/>
        <v>#DIV/0!</v>
      </c>
    </row>
    <row r="53" spans="1:53" s="14" customFormat="1" ht="12.75">
      <c r="A53" s="24">
        <v>47</v>
      </c>
      <c r="B53" s="28">
        <v>0.4578009259259259</v>
      </c>
      <c r="C53" s="27"/>
      <c r="D53" s="30">
        <v>36</v>
      </c>
      <c r="E53" s="31">
        <f t="shared" si="55"/>
        <v>0.3188927335640116</v>
      </c>
      <c r="F53" s="30">
        <v>242.6</v>
      </c>
      <c r="G53" s="31">
        <f t="shared" si="56"/>
        <v>0.03325259515571105</v>
      </c>
      <c r="H53" s="32">
        <v>17.22</v>
      </c>
      <c r="I53" s="31">
        <f t="shared" si="57"/>
        <v>0.11202802768166403</v>
      </c>
      <c r="J53" s="33">
        <f t="shared" si="39"/>
        <v>5.555555555555554</v>
      </c>
      <c r="K53" s="31">
        <f t="shared" si="53"/>
        <v>0.018421406970025388</v>
      </c>
      <c r="L53" s="32">
        <v>2.74</v>
      </c>
      <c r="M53" s="31">
        <f t="shared" si="58"/>
        <v>0.06273551557093453</v>
      </c>
      <c r="N53" s="33">
        <f t="shared" si="40"/>
        <v>7.191975979706993</v>
      </c>
      <c r="O53" s="31">
        <f t="shared" si="59"/>
        <v>0.03724124969912785</v>
      </c>
      <c r="P53" s="30">
        <v>149</v>
      </c>
      <c r="Q53" s="31">
        <f t="shared" si="60"/>
        <v>591.3479584775084</v>
      </c>
      <c r="R53" s="34">
        <f t="shared" si="41"/>
        <v>186.31651785714288</v>
      </c>
      <c r="S53" s="31">
        <f t="shared" si="61"/>
        <v>924.6412895366511</v>
      </c>
      <c r="T53" s="34">
        <v>542.1909249811035</v>
      </c>
      <c r="U53" s="31">
        <f t="shared" si="62"/>
        <v>6829.5761027072695</v>
      </c>
      <c r="V53" s="30">
        <v>55</v>
      </c>
      <c r="W53" s="31">
        <f t="shared" si="63"/>
        <v>1.8946712802768129</v>
      </c>
      <c r="X53" s="34">
        <f t="shared" si="42"/>
        <v>73.65238732708613</v>
      </c>
      <c r="Y53" s="31">
        <f t="shared" si="64"/>
        <v>3.3976774657445112</v>
      </c>
      <c r="Z53" s="34">
        <f t="shared" si="43"/>
        <v>214.332344073531</v>
      </c>
      <c r="AA53" s="31">
        <f t="shared" si="65"/>
        <v>0.015590782738571911</v>
      </c>
      <c r="AB53" s="35">
        <v>0</v>
      </c>
      <c r="AC53" s="31">
        <f t="shared" si="66"/>
        <v>0</v>
      </c>
      <c r="AD53" s="34">
        <f t="shared" si="44"/>
        <v>0</v>
      </c>
      <c r="AE53" s="31">
        <f t="shared" si="67"/>
        <v>0</v>
      </c>
      <c r="AF53" s="34">
        <f t="shared" si="45"/>
        <v>0</v>
      </c>
      <c r="AG53" s="31">
        <f t="shared" si="68"/>
        <v>0</v>
      </c>
      <c r="AH53" s="35">
        <v>0</v>
      </c>
      <c r="AI53" s="31">
        <f t="shared" si="54"/>
        <v>0</v>
      </c>
      <c r="AJ53" s="34">
        <f t="shared" si="46"/>
        <v>0</v>
      </c>
      <c r="AK53" s="31">
        <f t="shared" si="69"/>
        <v>0</v>
      </c>
      <c r="AL53" s="34">
        <f t="shared" si="47"/>
        <v>0</v>
      </c>
      <c r="AM53" s="31">
        <f t="shared" si="70"/>
        <v>0</v>
      </c>
      <c r="AN53" s="35">
        <v>0</v>
      </c>
      <c r="AO53" s="31">
        <f t="shared" si="71"/>
        <v>0</v>
      </c>
      <c r="AP53" s="34">
        <f t="shared" si="48"/>
        <v>0</v>
      </c>
      <c r="AQ53" s="31">
        <f t="shared" si="72"/>
        <v>0</v>
      </c>
      <c r="AR53" s="34">
        <f t="shared" si="49"/>
        <v>0</v>
      </c>
      <c r="AS53" s="31">
        <f t="shared" si="73"/>
        <v>0</v>
      </c>
      <c r="AT53" s="34">
        <f t="shared" si="50"/>
        <v>55</v>
      </c>
      <c r="AU53" s="31">
        <f t="shared" si="74"/>
        <v>1.8946712802768129</v>
      </c>
      <c r="AV53" s="34">
        <f t="shared" si="51"/>
        <v>112.92057117358321</v>
      </c>
      <c r="AW53" s="31">
        <f t="shared" si="75"/>
        <v>7.98646560282612</v>
      </c>
      <c r="AX53" s="34">
        <f t="shared" si="52"/>
        <v>328.6048367485225</v>
      </c>
      <c r="AY53" s="31">
        <f t="shared" si="76"/>
        <v>0.03664716598855715</v>
      </c>
      <c r="AZ53" s="29"/>
      <c r="BA53" s="26" t="e">
        <f t="shared" si="77"/>
        <v>#DIV/0!</v>
      </c>
    </row>
    <row r="54" spans="1:53" s="14" customFormat="1" ht="12.75">
      <c r="A54" s="24">
        <v>48</v>
      </c>
      <c r="B54" s="28">
        <v>0.4584953703703704</v>
      </c>
      <c r="C54" s="27"/>
      <c r="D54" s="30">
        <v>36</v>
      </c>
      <c r="E54" s="31">
        <f t="shared" si="55"/>
        <v>0.3188927335640116</v>
      </c>
      <c r="F54" s="30">
        <v>242.4</v>
      </c>
      <c r="G54" s="31">
        <f t="shared" si="56"/>
        <v>0.0003114186851205408</v>
      </c>
      <c r="H54" s="32">
        <v>17.06</v>
      </c>
      <c r="I54" s="31">
        <f t="shared" si="57"/>
        <v>0.030522145328721308</v>
      </c>
      <c r="J54" s="33">
        <f t="shared" si="39"/>
        <v>5.329949238578679</v>
      </c>
      <c r="K54" s="31">
        <f t="shared" si="53"/>
        <v>0.13056067029866603</v>
      </c>
      <c r="L54" s="32">
        <v>2.86</v>
      </c>
      <c r="M54" s="31">
        <f t="shared" si="58"/>
        <v>0.017022574394463898</v>
      </c>
      <c r="N54" s="33">
        <f t="shared" si="40"/>
        <v>6.89116698903933</v>
      </c>
      <c r="O54" s="31">
        <f t="shared" si="59"/>
        <v>0.2438274887484981</v>
      </c>
      <c r="P54" s="30">
        <v>131</v>
      </c>
      <c r="Q54" s="31">
        <f t="shared" si="60"/>
        <v>1790.7832525951553</v>
      </c>
      <c r="R54" s="34">
        <f t="shared" si="41"/>
        <v>163.80848214285717</v>
      </c>
      <c r="S54" s="31">
        <f t="shared" si="61"/>
        <v>2800.0978311032773</v>
      </c>
      <c r="T54" s="34">
        <v>562</v>
      </c>
      <c r="U54" s="31">
        <f t="shared" si="62"/>
        <v>3947.8821376963424</v>
      </c>
      <c r="V54" s="30">
        <v>57</v>
      </c>
      <c r="W54" s="31">
        <f t="shared" si="63"/>
        <v>11.400553633217983</v>
      </c>
      <c r="X54" s="34">
        <f t="shared" si="42"/>
        <v>76.33065595716198</v>
      </c>
      <c r="Y54" s="31">
        <f t="shared" si="64"/>
        <v>20.44439295608989</v>
      </c>
      <c r="Z54" s="34">
        <f t="shared" si="43"/>
        <v>213.10589226618822</v>
      </c>
      <c r="AA54" s="31">
        <f t="shared" si="65"/>
        <v>1.2134977772180584</v>
      </c>
      <c r="AB54" s="35">
        <v>0</v>
      </c>
      <c r="AC54" s="31">
        <f t="shared" si="66"/>
        <v>0</v>
      </c>
      <c r="AD54" s="34">
        <f t="shared" si="44"/>
        <v>0</v>
      </c>
      <c r="AE54" s="31">
        <f t="shared" si="67"/>
        <v>0</v>
      </c>
      <c r="AF54" s="34">
        <f t="shared" si="45"/>
        <v>0</v>
      </c>
      <c r="AG54" s="31">
        <f t="shared" si="68"/>
        <v>0</v>
      </c>
      <c r="AH54" s="35">
        <v>0</v>
      </c>
      <c r="AI54" s="31">
        <f t="shared" si="54"/>
        <v>0</v>
      </c>
      <c r="AJ54" s="34">
        <f t="shared" si="46"/>
        <v>0</v>
      </c>
      <c r="AK54" s="31">
        <f t="shared" si="69"/>
        <v>0</v>
      </c>
      <c r="AL54" s="34">
        <f t="shared" si="47"/>
        <v>0</v>
      </c>
      <c r="AM54" s="31">
        <f t="shared" si="70"/>
        <v>0</v>
      </c>
      <c r="AN54" s="35">
        <v>0</v>
      </c>
      <c r="AO54" s="31">
        <f t="shared" si="71"/>
        <v>0</v>
      </c>
      <c r="AP54" s="34">
        <f t="shared" si="48"/>
        <v>0</v>
      </c>
      <c r="AQ54" s="31">
        <f t="shared" si="72"/>
        <v>0</v>
      </c>
      <c r="AR54" s="34">
        <f t="shared" si="49"/>
        <v>0</v>
      </c>
      <c r="AS54" s="31">
        <f t="shared" si="73"/>
        <v>0</v>
      </c>
      <c r="AT54" s="34">
        <f t="shared" si="50"/>
        <v>57</v>
      </c>
      <c r="AU54" s="31">
        <f t="shared" si="74"/>
        <v>11.400553633217983</v>
      </c>
      <c r="AV54" s="34">
        <f t="shared" si="51"/>
        <v>117.02677376171351</v>
      </c>
      <c r="AW54" s="31">
        <f t="shared" si="75"/>
        <v>48.05589781862748</v>
      </c>
      <c r="AX54" s="34">
        <f t="shared" si="52"/>
        <v>326.72449527381934</v>
      </c>
      <c r="AY54" s="31">
        <f t="shared" si="76"/>
        <v>2.8524067850960884</v>
      </c>
      <c r="AZ54" s="29"/>
      <c r="BA54" s="26" t="e">
        <f t="shared" si="77"/>
        <v>#DIV/0!</v>
      </c>
    </row>
    <row r="55" spans="1:53" s="14" customFormat="1" ht="12.75">
      <c r="A55" s="24">
        <v>49</v>
      </c>
      <c r="B55" s="28">
        <v>0.4591898148148148</v>
      </c>
      <c r="C55" s="27"/>
      <c r="D55" s="30">
        <v>36</v>
      </c>
      <c r="E55" s="31">
        <f t="shared" si="55"/>
        <v>0.3188927335640116</v>
      </c>
      <c r="F55" s="30">
        <v>243</v>
      </c>
      <c r="G55" s="31">
        <f t="shared" si="56"/>
        <v>0.33913494809689787</v>
      </c>
      <c r="H55" s="32">
        <v>17.19</v>
      </c>
      <c r="I55" s="31">
        <f t="shared" si="57"/>
        <v>0.09284567474048874</v>
      </c>
      <c r="J55" s="33">
        <f t="shared" si="39"/>
        <v>5.511811023622049</v>
      </c>
      <c r="K55" s="31">
        <f t="shared" si="53"/>
        <v>0.03220948657023551</v>
      </c>
      <c r="L55" s="32">
        <v>2.76</v>
      </c>
      <c r="M55" s="31">
        <f t="shared" si="58"/>
        <v>0.05311669204152294</v>
      </c>
      <c r="N55" s="33">
        <f t="shared" si="40"/>
        <v>7.140024668516806</v>
      </c>
      <c r="O55" s="31">
        <f t="shared" si="59"/>
        <v>0.05999130823562148</v>
      </c>
      <c r="P55" s="30">
        <v>149</v>
      </c>
      <c r="Q55" s="31">
        <f t="shared" si="60"/>
        <v>591.3479584775084</v>
      </c>
      <c r="R55" s="34">
        <f t="shared" si="41"/>
        <v>186.31651785714288</v>
      </c>
      <c r="S55" s="31">
        <f t="shared" si="61"/>
        <v>924.6412895366511</v>
      </c>
      <c r="T55" s="34">
        <v>537.9217050993628</v>
      </c>
      <c r="U55" s="31">
        <f t="shared" si="62"/>
        <v>7553.429671102897</v>
      </c>
      <c r="V55" s="30">
        <v>53</v>
      </c>
      <c r="W55" s="31">
        <f t="shared" si="63"/>
        <v>0.3887889273356418</v>
      </c>
      <c r="X55" s="34">
        <f t="shared" si="42"/>
        <v>70.97411869701027</v>
      </c>
      <c r="Y55" s="31">
        <f t="shared" si="64"/>
        <v>0.6972076850958833</v>
      </c>
      <c r="Z55" s="34">
        <f t="shared" si="43"/>
        <v>204.9121537184024</v>
      </c>
      <c r="AA55" s="31">
        <f t="shared" si="65"/>
        <v>86.40310959904849</v>
      </c>
      <c r="AB55" s="35">
        <v>0</v>
      </c>
      <c r="AC55" s="31">
        <f t="shared" si="66"/>
        <v>0</v>
      </c>
      <c r="AD55" s="34">
        <f t="shared" si="44"/>
        <v>0</v>
      </c>
      <c r="AE55" s="31">
        <f t="shared" si="67"/>
        <v>0</v>
      </c>
      <c r="AF55" s="34">
        <f t="shared" si="45"/>
        <v>0</v>
      </c>
      <c r="AG55" s="31">
        <f t="shared" si="68"/>
        <v>0</v>
      </c>
      <c r="AH55" s="35">
        <v>0</v>
      </c>
      <c r="AI55" s="31">
        <f t="shared" si="54"/>
        <v>0</v>
      </c>
      <c r="AJ55" s="34">
        <f t="shared" si="46"/>
        <v>0</v>
      </c>
      <c r="AK55" s="31">
        <f t="shared" si="69"/>
        <v>0</v>
      </c>
      <c r="AL55" s="34">
        <f t="shared" si="47"/>
        <v>0</v>
      </c>
      <c r="AM55" s="31">
        <f t="shared" si="70"/>
        <v>0</v>
      </c>
      <c r="AN55" s="35">
        <v>0</v>
      </c>
      <c r="AO55" s="31">
        <f t="shared" si="71"/>
        <v>0</v>
      </c>
      <c r="AP55" s="34">
        <f t="shared" si="48"/>
        <v>0</v>
      </c>
      <c r="AQ55" s="31">
        <f t="shared" si="72"/>
        <v>0</v>
      </c>
      <c r="AR55" s="34">
        <f t="shared" si="49"/>
        <v>0</v>
      </c>
      <c r="AS55" s="31">
        <f t="shared" si="73"/>
        <v>0</v>
      </c>
      <c r="AT55" s="34">
        <f t="shared" si="50"/>
        <v>53</v>
      </c>
      <c r="AU55" s="31">
        <f t="shared" si="74"/>
        <v>0.3887889273356418</v>
      </c>
      <c r="AV55" s="34">
        <f t="shared" si="51"/>
        <v>108.81436858545293</v>
      </c>
      <c r="AW55" s="31">
        <f t="shared" si="75"/>
        <v>1.638832776560695</v>
      </c>
      <c r="AX55" s="34">
        <f t="shared" si="52"/>
        <v>314.1622190131188</v>
      </c>
      <c r="AY55" s="31">
        <f t="shared" si="76"/>
        <v>203.09622374317703</v>
      </c>
      <c r="AZ55" s="29"/>
      <c r="BA55" s="26" t="e">
        <f t="shared" si="77"/>
        <v>#DIV/0!</v>
      </c>
    </row>
    <row r="56" spans="1:53" s="14" customFormat="1" ht="12.75">
      <c r="A56" s="24">
        <v>50</v>
      </c>
      <c r="B56" s="28">
        <v>0.4598842592592593</v>
      </c>
      <c r="C56" s="27"/>
      <c r="D56" s="30">
        <v>37</v>
      </c>
      <c r="E56" s="31">
        <f t="shared" si="55"/>
        <v>2.44830449826989</v>
      </c>
      <c r="F56" s="30">
        <v>242</v>
      </c>
      <c r="G56" s="31">
        <f t="shared" si="56"/>
        <v>0.174429065743936</v>
      </c>
      <c r="H56" s="32">
        <v>17.3</v>
      </c>
      <c r="I56" s="31">
        <f t="shared" si="57"/>
        <v>0.1719809688581369</v>
      </c>
      <c r="J56" s="33">
        <f t="shared" si="39"/>
        <v>5.675675675675676</v>
      </c>
      <c r="K56" s="31">
        <f t="shared" si="53"/>
        <v>0.0002435273775681942</v>
      </c>
      <c r="L56" s="32">
        <v>2.68</v>
      </c>
      <c r="M56" s="31">
        <f t="shared" si="58"/>
        <v>0.09639198615916993</v>
      </c>
      <c r="N56" s="33">
        <f t="shared" si="40"/>
        <v>7.352482269503546</v>
      </c>
      <c r="O56" s="31">
        <f t="shared" si="59"/>
        <v>0.0010545366881933613</v>
      </c>
      <c r="P56" s="30">
        <v>179</v>
      </c>
      <c r="Q56" s="31">
        <f t="shared" si="60"/>
        <v>32.28913494809694</v>
      </c>
      <c r="R56" s="34">
        <f t="shared" si="41"/>
        <v>223.82991071428575</v>
      </c>
      <c r="S56" s="31">
        <f t="shared" si="61"/>
        <v>50.487816772545465</v>
      </c>
      <c r="T56" s="34">
        <v>665.4402750965254</v>
      </c>
      <c r="U56" s="31">
        <f t="shared" si="62"/>
        <v>1649.0178435594207</v>
      </c>
      <c r="V56" s="30">
        <v>52</v>
      </c>
      <c r="W56" s="31">
        <f t="shared" si="63"/>
        <v>2.6358477508650564</v>
      </c>
      <c r="X56" s="34">
        <f t="shared" si="42"/>
        <v>69.63498438197234</v>
      </c>
      <c r="Y56" s="31">
        <f t="shared" si="64"/>
        <v>4.726814935907867</v>
      </c>
      <c r="Z56" s="34">
        <f t="shared" si="43"/>
        <v>207.02292654099892</v>
      </c>
      <c r="AA56" s="31">
        <f t="shared" si="65"/>
        <v>51.61782302712527</v>
      </c>
      <c r="AB56" s="35">
        <v>0</v>
      </c>
      <c r="AC56" s="31">
        <f t="shared" si="66"/>
        <v>0</v>
      </c>
      <c r="AD56" s="34">
        <f t="shared" si="44"/>
        <v>0</v>
      </c>
      <c r="AE56" s="31">
        <f t="shared" si="67"/>
        <v>0</v>
      </c>
      <c r="AF56" s="34">
        <f t="shared" si="45"/>
        <v>0</v>
      </c>
      <c r="AG56" s="31">
        <f t="shared" si="68"/>
        <v>0</v>
      </c>
      <c r="AH56" s="35">
        <v>0</v>
      </c>
      <c r="AI56" s="31">
        <f t="shared" si="54"/>
        <v>0</v>
      </c>
      <c r="AJ56" s="34">
        <f t="shared" si="46"/>
        <v>0</v>
      </c>
      <c r="AK56" s="31">
        <f t="shared" si="69"/>
        <v>0</v>
      </c>
      <c r="AL56" s="34">
        <f t="shared" si="47"/>
        <v>0</v>
      </c>
      <c r="AM56" s="31">
        <f t="shared" si="70"/>
        <v>0</v>
      </c>
      <c r="AN56" s="35">
        <v>0</v>
      </c>
      <c r="AO56" s="31">
        <f t="shared" si="71"/>
        <v>0</v>
      </c>
      <c r="AP56" s="34">
        <f t="shared" si="48"/>
        <v>0</v>
      </c>
      <c r="AQ56" s="31">
        <f t="shared" si="72"/>
        <v>0</v>
      </c>
      <c r="AR56" s="34">
        <f t="shared" si="49"/>
        <v>0</v>
      </c>
      <c r="AS56" s="31">
        <f t="shared" si="73"/>
        <v>0</v>
      </c>
      <c r="AT56" s="34">
        <f t="shared" si="50"/>
        <v>52</v>
      </c>
      <c r="AU56" s="31">
        <f t="shared" si="74"/>
        <v>2.6358477508650564</v>
      </c>
      <c r="AV56" s="34">
        <f t="shared" si="51"/>
        <v>106.76126729138777</v>
      </c>
      <c r="AW56" s="31">
        <f t="shared" si="75"/>
        <v>11.110691134503979</v>
      </c>
      <c r="AX56" s="34">
        <f t="shared" si="52"/>
        <v>317.3983622176394</v>
      </c>
      <c r="AY56" s="31">
        <f t="shared" si="76"/>
        <v>121.33110698562561</v>
      </c>
      <c r="AZ56" s="29"/>
      <c r="BA56" s="26" t="e">
        <f t="shared" si="77"/>
        <v>#DIV/0!</v>
      </c>
    </row>
    <row r="57" spans="1:53" s="14" customFormat="1" ht="12.75">
      <c r="A57" s="24">
        <v>51</v>
      </c>
      <c r="B57" s="28">
        <v>0.4605787037037037</v>
      </c>
      <c r="C57" s="27"/>
      <c r="D57" s="30">
        <v>37</v>
      </c>
      <c r="E57" s="31">
        <f t="shared" si="55"/>
        <v>2.44830449826989</v>
      </c>
      <c r="F57" s="30">
        <v>243</v>
      </c>
      <c r="G57" s="31">
        <f t="shared" si="56"/>
        <v>0.33913494809689787</v>
      </c>
      <c r="H57" s="32">
        <v>17.32</v>
      </c>
      <c r="I57" s="31">
        <f t="shared" si="57"/>
        <v>0.18896920415225443</v>
      </c>
      <c r="J57" s="33">
        <f t="shared" si="39"/>
        <v>5.7065217391304355</v>
      </c>
      <c r="K57" s="31">
        <f t="shared" si="53"/>
        <v>0.0002322789276875542</v>
      </c>
      <c r="L57" s="32">
        <v>2.67</v>
      </c>
      <c r="M57" s="31">
        <f t="shared" si="58"/>
        <v>0.10270139792387596</v>
      </c>
      <c r="N57" s="33">
        <f t="shared" si="40"/>
        <v>7.379934656147901</v>
      </c>
      <c r="O57" s="31">
        <f t="shared" si="59"/>
        <v>2.5212891457115614E-05</v>
      </c>
      <c r="P57" s="30">
        <v>183</v>
      </c>
      <c r="Q57" s="31">
        <f t="shared" si="60"/>
        <v>93.74795847750875</v>
      </c>
      <c r="R57" s="34">
        <f t="shared" si="41"/>
        <v>228.83169642857146</v>
      </c>
      <c r="S57" s="31">
        <f t="shared" si="61"/>
        <v>146.5858332228757</v>
      </c>
      <c r="T57" s="34">
        <v>684.0077882375778</v>
      </c>
      <c r="U57" s="31">
        <f t="shared" si="62"/>
        <v>3501.75327506551</v>
      </c>
      <c r="V57" s="30">
        <v>53</v>
      </c>
      <c r="W57" s="31">
        <f t="shared" si="63"/>
        <v>0.3887889273356418</v>
      </c>
      <c r="X57" s="34">
        <f t="shared" si="42"/>
        <v>70.97411869701027</v>
      </c>
      <c r="Y57" s="31">
        <f t="shared" si="64"/>
        <v>0.6972076850958833</v>
      </c>
      <c r="Z57" s="34">
        <f t="shared" si="43"/>
        <v>212.1508982791068</v>
      </c>
      <c r="AA57" s="31">
        <f t="shared" si="65"/>
        <v>4.229532560232905</v>
      </c>
      <c r="AB57" s="35">
        <v>0</v>
      </c>
      <c r="AC57" s="31">
        <f t="shared" si="66"/>
        <v>0</v>
      </c>
      <c r="AD57" s="34">
        <f t="shared" si="44"/>
        <v>0</v>
      </c>
      <c r="AE57" s="31">
        <f t="shared" si="67"/>
        <v>0</v>
      </c>
      <c r="AF57" s="34">
        <f t="shared" si="45"/>
        <v>0</v>
      </c>
      <c r="AG57" s="31">
        <f t="shared" si="68"/>
        <v>0</v>
      </c>
      <c r="AH57" s="35">
        <v>0</v>
      </c>
      <c r="AI57" s="31">
        <f t="shared" si="54"/>
        <v>0</v>
      </c>
      <c r="AJ57" s="34">
        <f t="shared" si="46"/>
        <v>0</v>
      </c>
      <c r="AK57" s="31">
        <f t="shared" si="69"/>
        <v>0</v>
      </c>
      <c r="AL57" s="34">
        <f t="shared" si="47"/>
        <v>0</v>
      </c>
      <c r="AM57" s="31">
        <f t="shared" si="70"/>
        <v>0</v>
      </c>
      <c r="AN57" s="35">
        <v>0</v>
      </c>
      <c r="AO57" s="31">
        <f t="shared" si="71"/>
        <v>0</v>
      </c>
      <c r="AP57" s="34">
        <f t="shared" si="48"/>
        <v>0</v>
      </c>
      <c r="AQ57" s="31">
        <f t="shared" si="72"/>
        <v>0</v>
      </c>
      <c r="AR57" s="34">
        <f t="shared" si="49"/>
        <v>0</v>
      </c>
      <c r="AS57" s="31">
        <f t="shared" si="73"/>
        <v>0</v>
      </c>
      <c r="AT57" s="34">
        <f t="shared" si="50"/>
        <v>53</v>
      </c>
      <c r="AU57" s="31">
        <f t="shared" si="74"/>
        <v>0.3887889273356418</v>
      </c>
      <c r="AV57" s="34">
        <f t="shared" si="51"/>
        <v>108.81436858545293</v>
      </c>
      <c r="AW57" s="31">
        <f t="shared" si="75"/>
        <v>1.638832776560695</v>
      </c>
      <c r="AX57" s="34">
        <f t="shared" si="52"/>
        <v>325.26034088042996</v>
      </c>
      <c r="AY57" s="31">
        <f t="shared" si="76"/>
        <v>9.941796020632554</v>
      </c>
      <c r="AZ57" s="29"/>
      <c r="BA57" s="26" t="e">
        <f t="shared" si="77"/>
        <v>#DIV/0!</v>
      </c>
    </row>
    <row r="58" spans="1:53" s="14" customFormat="1" ht="12.75">
      <c r="A58" s="24">
        <v>52</v>
      </c>
      <c r="B58" s="28">
        <v>0.4612731481481482</v>
      </c>
      <c r="C58" s="27"/>
      <c r="D58" s="30">
        <v>37</v>
      </c>
      <c r="E58" s="31">
        <f t="shared" si="55"/>
        <v>2.44830449826989</v>
      </c>
      <c r="F58" s="30">
        <v>243</v>
      </c>
      <c r="G58" s="31">
        <f t="shared" si="56"/>
        <v>0.33913494809689787</v>
      </c>
      <c r="H58" s="32">
        <v>17.22</v>
      </c>
      <c r="I58" s="31">
        <f t="shared" si="57"/>
        <v>0.11202802768166403</v>
      </c>
      <c r="J58" s="33">
        <f t="shared" si="39"/>
        <v>5.555555555555554</v>
      </c>
      <c r="K58" s="31">
        <f t="shared" si="53"/>
        <v>0.018421406970025388</v>
      </c>
      <c r="L58" s="32">
        <v>2.74</v>
      </c>
      <c r="M58" s="31">
        <f t="shared" si="58"/>
        <v>0.06273551557093453</v>
      </c>
      <c r="N58" s="33">
        <f t="shared" si="40"/>
        <v>7.191975979706993</v>
      </c>
      <c r="O58" s="31">
        <f t="shared" si="59"/>
        <v>0.03724124969912785</v>
      </c>
      <c r="P58" s="30">
        <v>177</v>
      </c>
      <c r="Q58" s="31">
        <f t="shared" si="60"/>
        <v>13.559723183391037</v>
      </c>
      <c r="R58" s="34">
        <f t="shared" si="41"/>
        <v>221.32901785714287</v>
      </c>
      <c r="S58" s="31">
        <f t="shared" si="61"/>
        <v>21.20220379610473</v>
      </c>
      <c r="T58" s="34">
        <v>644.079152494331</v>
      </c>
      <c r="U58" s="31">
        <f t="shared" si="62"/>
        <v>370.4461664178633</v>
      </c>
      <c r="V58" s="30">
        <v>54</v>
      </c>
      <c r="W58" s="31">
        <f t="shared" si="63"/>
        <v>0.14173010380622736</v>
      </c>
      <c r="X58" s="34">
        <f t="shared" si="42"/>
        <v>72.3132530120482</v>
      </c>
      <c r="Y58" s="31">
        <f t="shared" si="64"/>
        <v>0.2541618617080806</v>
      </c>
      <c r="Z58" s="34">
        <f t="shared" si="43"/>
        <v>210.43539236310315</v>
      </c>
      <c r="AA58" s="31">
        <f t="shared" si="65"/>
        <v>14.22865281731914</v>
      </c>
      <c r="AB58" s="35">
        <v>0</v>
      </c>
      <c r="AC58" s="31">
        <f t="shared" si="66"/>
        <v>0</v>
      </c>
      <c r="AD58" s="34">
        <f t="shared" si="44"/>
        <v>0</v>
      </c>
      <c r="AE58" s="31">
        <f t="shared" si="67"/>
        <v>0</v>
      </c>
      <c r="AF58" s="34">
        <f t="shared" si="45"/>
        <v>0</v>
      </c>
      <c r="AG58" s="31">
        <f t="shared" si="68"/>
        <v>0</v>
      </c>
      <c r="AH58" s="35">
        <v>0</v>
      </c>
      <c r="AI58" s="31">
        <f t="shared" si="54"/>
        <v>0</v>
      </c>
      <c r="AJ58" s="34">
        <f t="shared" si="46"/>
        <v>0</v>
      </c>
      <c r="AK58" s="31">
        <f t="shared" si="69"/>
        <v>0</v>
      </c>
      <c r="AL58" s="34">
        <f t="shared" si="47"/>
        <v>0</v>
      </c>
      <c r="AM58" s="31">
        <f t="shared" si="70"/>
        <v>0</v>
      </c>
      <c r="AN58" s="35">
        <v>0</v>
      </c>
      <c r="AO58" s="31">
        <f t="shared" si="71"/>
        <v>0</v>
      </c>
      <c r="AP58" s="34">
        <f t="shared" si="48"/>
        <v>0</v>
      </c>
      <c r="AQ58" s="31">
        <f t="shared" si="72"/>
        <v>0</v>
      </c>
      <c r="AR58" s="34">
        <f t="shared" si="49"/>
        <v>0</v>
      </c>
      <c r="AS58" s="31">
        <f t="shared" si="73"/>
        <v>0</v>
      </c>
      <c r="AT58" s="34">
        <f t="shared" si="50"/>
        <v>54</v>
      </c>
      <c r="AU58" s="31">
        <f t="shared" si="74"/>
        <v>0.14173010380622736</v>
      </c>
      <c r="AV58" s="34">
        <f t="shared" si="51"/>
        <v>110.86746987951807</v>
      </c>
      <c r="AW58" s="31">
        <f t="shared" si="75"/>
        <v>0.5974242660014398</v>
      </c>
      <c r="AX58" s="34">
        <f t="shared" si="52"/>
        <v>322.6302033530948</v>
      </c>
      <c r="AY58" s="31">
        <f t="shared" si="76"/>
        <v>33.44538951850433</v>
      </c>
      <c r="AZ58" s="29"/>
      <c r="BA58" s="26" t="e">
        <f t="shared" si="77"/>
        <v>#DIV/0!</v>
      </c>
    </row>
    <row r="59" spans="1:53" s="14" customFormat="1" ht="12.75">
      <c r="A59" s="24">
        <v>53</v>
      </c>
      <c r="B59" s="28">
        <v>0.46196759259259257</v>
      </c>
      <c r="C59" s="27"/>
      <c r="D59" s="30">
        <v>37</v>
      </c>
      <c r="E59" s="31">
        <f t="shared" si="55"/>
        <v>2.44830449826989</v>
      </c>
      <c r="F59" s="30">
        <v>240</v>
      </c>
      <c r="G59" s="31">
        <f t="shared" si="56"/>
        <v>5.845017301038012</v>
      </c>
      <c r="H59" s="32">
        <v>17.17</v>
      </c>
      <c r="I59" s="31">
        <f t="shared" si="57"/>
        <v>0.08105743944637106</v>
      </c>
      <c r="J59" s="33">
        <f t="shared" si="39"/>
        <v>5.483028720626634</v>
      </c>
      <c r="K59" s="31">
        <f t="shared" si="53"/>
        <v>0.043369028282487385</v>
      </c>
      <c r="L59" s="32">
        <v>2.78</v>
      </c>
      <c r="M59" s="31">
        <f t="shared" si="58"/>
        <v>0.04429786851211113</v>
      </c>
      <c r="N59" s="33">
        <f t="shared" si="40"/>
        <v>7.088820858207052</v>
      </c>
      <c r="O59" s="31">
        <f t="shared" si="59"/>
        <v>0.08769596307412988</v>
      </c>
      <c r="P59" s="30">
        <v>165</v>
      </c>
      <c r="Q59" s="31">
        <f t="shared" si="60"/>
        <v>69.18325259515564</v>
      </c>
      <c r="R59" s="34">
        <f t="shared" si="41"/>
        <v>206.32366071428575</v>
      </c>
      <c r="S59" s="31">
        <f t="shared" si="61"/>
        <v>108.17605941960404</v>
      </c>
      <c r="T59" s="34">
        <v>592.5744824692283</v>
      </c>
      <c r="U59" s="31">
        <f t="shared" si="62"/>
        <v>1040.5586876041298</v>
      </c>
      <c r="V59" s="30">
        <v>51</v>
      </c>
      <c r="W59" s="31">
        <f t="shared" si="63"/>
        <v>6.882906574394471</v>
      </c>
      <c r="X59" s="34">
        <f t="shared" si="42"/>
        <v>68.2958500669344</v>
      </c>
      <c r="Y59" s="31">
        <f t="shared" si="64"/>
        <v>12.342983614144131</v>
      </c>
      <c r="Z59" s="34">
        <f t="shared" si="43"/>
        <v>196.14996102774904</v>
      </c>
      <c r="AA59" s="31">
        <f t="shared" si="65"/>
        <v>326.074028183557</v>
      </c>
      <c r="AB59" s="35">
        <v>0</v>
      </c>
      <c r="AC59" s="31">
        <f t="shared" si="66"/>
        <v>0</v>
      </c>
      <c r="AD59" s="34">
        <f t="shared" si="44"/>
        <v>0</v>
      </c>
      <c r="AE59" s="31">
        <f t="shared" si="67"/>
        <v>0</v>
      </c>
      <c r="AF59" s="34">
        <f t="shared" si="45"/>
        <v>0</v>
      </c>
      <c r="AG59" s="31">
        <f t="shared" si="68"/>
        <v>0</v>
      </c>
      <c r="AH59" s="35">
        <v>0</v>
      </c>
      <c r="AI59" s="31">
        <f t="shared" si="54"/>
        <v>0</v>
      </c>
      <c r="AJ59" s="34">
        <f t="shared" si="46"/>
        <v>0</v>
      </c>
      <c r="AK59" s="31">
        <f t="shared" si="69"/>
        <v>0</v>
      </c>
      <c r="AL59" s="34">
        <f t="shared" si="47"/>
        <v>0</v>
      </c>
      <c r="AM59" s="31">
        <f t="shared" si="70"/>
        <v>0</v>
      </c>
      <c r="AN59" s="35">
        <v>0</v>
      </c>
      <c r="AO59" s="31">
        <f t="shared" si="71"/>
        <v>0</v>
      </c>
      <c r="AP59" s="34">
        <f t="shared" si="48"/>
        <v>0</v>
      </c>
      <c r="AQ59" s="31">
        <f t="shared" si="72"/>
        <v>0</v>
      </c>
      <c r="AR59" s="34">
        <f t="shared" si="49"/>
        <v>0</v>
      </c>
      <c r="AS59" s="31">
        <f t="shared" si="73"/>
        <v>0</v>
      </c>
      <c r="AT59" s="34">
        <f t="shared" si="50"/>
        <v>51</v>
      </c>
      <c r="AU59" s="31">
        <f t="shared" si="74"/>
        <v>6.882906574394471</v>
      </c>
      <c r="AV59" s="34">
        <f t="shared" si="51"/>
        <v>104.70816599732262</v>
      </c>
      <c r="AW59" s="31">
        <f t="shared" si="75"/>
        <v>29.01299933983116</v>
      </c>
      <c r="AX59" s="34">
        <f t="shared" si="52"/>
        <v>300.72841409152727</v>
      </c>
      <c r="AY59" s="31">
        <f t="shared" si="76"/>
        <v>766.4585695135229</v>
      </c>
      <c r="AZ59" s="29"/>
      <c r="BA59" s="26" t="e">
        <f t="shared" si="77"/>
        <v>#DIV/0!</v>
      </c>
    </row>
    <row r="60" spans="1:53" s="14" customFormat="1" ht="12.75">
      <c r="A60" s="24">
        <v>54</v>
      </c>
      <c r="B60" s="28">
        <v>0.46266203703703707</v>
      </c>
      <c r="C60" s="27"/>
      <c r="D60" s="30">
        <v>37</v>
      </c>
      <c r="E60" s="31">
        <f t="shared" si="55"/>
        <v>2.44830449826989</v>
      </c>
      <c r="F60" s="30">
        <v>241</v>
      </c>
      <c r="G60" s="31">
        <f t="shared" si="56"/>
        <v>2.009723183390974</v>
      </c>
      <c r="H60" s="32">
        <v>17.33</v>
      </c>
      <c r="I60" s="31">
        <f t="shared" si="57"/>
        <v>0.1977633217993116</v>
      </c>
      <c r="J60" s="33">
        <f t="shared" si="39"/>
        <v>5.7220708446866455</v>
      </c>
      <c r="K60" s="31">
        <f t="shared" si="53"/>
        <v>0.0009480121084062071</v>
      </c>
      <c r="L60" s="32">
        <v>2.66</v>
      </c>
      <c r="M60" s="31">
        <f t="shared" si="58"/>
        <v>0.10921080968858173</v>
      </c>
      <c r="N60" s="33">
        <f t="shared" si="40"/>
        <v>7.407593451714392</v>
      </c>
      <c r="O60" s="31">
        <f t="shared" si="59"/>
        <v>0.0005124587402512053</v>
      </c>
      <c r="P60" s="30">
        <v>151</v>
      </c>
      <c r="Q60" s="31">
        <f t="shared" si="60"/>
        <v>498.07737024221433</v>
      </c>
      <c r="R60" s="34">
        <f t="shared" si="41"/>
        <v>188.81741071428573</v>
      </c>
      <c r="S60" s="31">
        <f t="shared" si="61"/>
        <v>778.8018801916638</v>
      </c>
      <c r="T60" s="34">
        <v>565.9377432853248</v>
      </c>
      <c r="U60" s="31">
        <f t="shared" si="62"/>
        <v>3468.554014319392</v>
      </c>
      <c r="V60" s="30">
        <v>55</v>
      </c>
      <c r="W60" s="31">
        <f t="shared" si="63"/>
        <v>1.8946712802768129</v>
      </c>
      <c r="X60" s="34">
        <f t="shared" si="42"/>
        <v>73.65238732708613</v>
      </c>
      <c r="Y60" s="31">
        <f t="shared" si="64"/>
        <v>3.3976774657445112</v>
      </c>
      <c r="Z60" s="34">
        <f t="shared" si="43"/>
        <v>220.75647427736976</v>
      </c>
      <c r="AA60" s="31">
        <f t="shared" si="65"/>
        <v>42.88931271662216</v>
      </c>
      <c r="AB60" s="35">
        <v>0</v>
      </c>
      <c r="AC60" s="31">
        <f t="shared" si="66"/>
        <v>0</v>
      </c>
      <c r="AD60" s="34">
        <f t="shared" si="44"/>
        <v>0</v>
      </c>
      <c r="AE60" s="31">
        <f t="shared" si="67"/>
        <v>0</v>
      </c>
      <c r="AF60" s="34">
        <f t="shared" si="45"/>
        <v>0</v>
      </c>
      <c r="AG60" s="31">
        <f t="shared" si="68"/>
        <v>0</v>
      </c>
      <c r="AH60" s="35">
        <v>0</v>
      </c>
      <c r="AI60" s="31">
        <f t="shared" si="54"/>
        <v>0</v>
      </c>
      <c r="AJ60" s="34">
        <f t="shared" si="46"/>
        <v>0</v>
      </c>
      <c r="AK60" s="31">
        <f t="shared" si="69"/>
        <v>0</v>
      </c>
      <c r="AL60" s="34">
        <f t="shared" si="47"/>
        <v>0</v>
      </c>
      <c r="AM60" s="31">
        <f t="shared" si="70"/>
        <v>0</v>
      </c>
      <c r="AN60" s="35">
        <v>0</v>
      </c>
      <c r="AO60" s="31">
        <f t="shared" si="71"/>
        <v>0</v>
      </c>
      <c r="AP60" s="34">
        <f t="shared" si="48"/>
        <v>0</v>
      </c>
      <c r="AQ60" s="31">
        <f t="shared" si="72"/>
        <v>0</v>
      </c>
      <c r="AR60" s="34">
        <f t="shared" si="49"/>
        <v>0</v>
      </c>
      <c r="AS60" s="31">
        <f t="shared" si="73"/>
        <v>0</v>
      </c>
      <c r="AT60" s="34">
        <f t="shared" si="50"/>
        <v>55</v>
      </c>
      <c r="AU60" s="31">
        <f t="shared" si="74"/>
        <v>1.8946712802768129</v>
      </c>
      <c r="AV60" s="34">
        <f t="shared" si="51"/>
        <v>112.92057117358321</v>
      </c>
      <c r="AW60" s="31">
        <f t="shared" si="75"/>
        <v>7.98646560282612</v>
      </c>
      <c r="AX60" s="34">
        <f t="shared" si="52"/>
        <v>338.45402804071244</v>
      </c>
      <c r="AY60" s="31">
        <f t="shared" si="76"/>
        <v>100.81416620429276</v>
      </c>
      <c r="AZ60" s="29"/>
      <c r="BA60" s="26" t="e">
        <f t="shared" si="77"/>
        <v>#DIV/0!</v>
      </c>
    </row>
    <row r="61" spans="1:53" s="14" customFormat="1" ht="12.75">
      <c r="A61" s="24">
        <v>55</v>
      </c>
      <c r="B61" s="28">
        <v>0.46335648148148145</v>
      </c>
      <c r="C61" s="27"/>
      <c r="D61" s="30">
        <v>37</v>
      </c>
      <c r="E61" s="31">
        <f t="shared" si="55"/>
        <v>2.44830449826989</v>
      </c>
      <c r="F61" s="30">
        <v>241</v>
      </c>
      <c r="G61" s="31">
        <f t="shared" si="56"/>
        <v>2.009723183390974</v>
      </c>
      <c r="H61" s="32">
        <v>17.16</v>
      </c>
      <c r="I61" s="31">
        <f t="shared" si="57"/>
        <v>0.07546332179931123</v>
      </c>
      <c r="J61" s="33">
        <f t="shared" si="39"/>
        <v>5.46875</v>
      </c>
      <c r="K61" s="31">
        <f t="shared" si="53"/>
        <v>0.04952006350499683</v>
      </c>
      <c r="L61" s="32">
        <v>2.79</v>
      </c>
      <c r="M61" s="31">
        <f t="shared" si="58"/>
        <v>0.040188456747405135</v>
      </c>
      <c r="N61" s="33">
        <f t="shared" si="40"/>
        <v>7.063494242354915</v>
      </c>
      <c r="O61" s="31">
        <f t="shared" si="59"/>
        <v>0.10333759744059079</v>
      </c>
      <c r="P61" s="30">
        <v>153</v>
      </c>
      <c r="Q61" s="31">
        <f t="shared" si="60"/>
        <v>412.80678200692023</v>
      </c>
      <c r="R61" s="34">
        <f t="shared" si="41"/>
        <v>191.3183035714286</v>
      </c>
      <c r="S61" s="31">
        <f t="shared" si="61"/>
        <v>645.4714010124912</v>
      </c>
      <c r="T61" s="34">
        <v>548.0472237723216</v>
      </c>
      <c r="U61" s="31">
        <f t="shared" si="62"/>
        <v>5895.928640285086</v>
      </c>
      <c r="V61" s="30">
        <v>54</v>
      </c>
      <c r="W61" s="31">
        <f t="shared" si="63"/>
        <v>0.14173010380622736</v>
      </c>
      <c r="X61" s="34">
        <f t="shared" si="42"/>
        <v>72.3132530120482</v>
      </c>
      <c r="Y61" s="31">
        <f t="shared" si="64"/>
        <v>0.2541618617080806</v>
      </c>
      <c r="Z61" s="34">
        <f t="shared" si="43"/>
        <v>207.14733935742973</v>
      </c>
      <c r="AA61" s="31">
        <f t="shared" si="65"/>
        <v>49.84560026155067</v>
      </c>
      <c r="AB61" s="35">
        <v>0</v>
      </c>
      <c r="AC61" s="31">
        <f t="shared" si="66"/>
        <v>0</v>
      </c>
      <c r="AD61" s="34">
        <f t="shared" si="44"/>
        <v>0</v>
      </c>
      <c r="AE61" s="31">
        <f t="shared" si="67"/>
        <v>0</v>
      </c>
      <c r="AF61" s="34">
        <f t="shared" si="45"/>
        <v>0</v>
      </c>
      <c r="AG61" s="31">
        <f t="shared" si="68"/>
        <v>0</v>
      </c>
      <c r="AH61" s="35">
        <v>0</v>
      </c>
      <c r="AI61" s="31">
        <f t="shared" si="54"/>
        <v>0</v>
      </c>
      <c r="AJ61" s="34">
        <f t="shared" si="46"/>
        <v>0</v>
      </c>
      <c r="AK61" s="31">
        <f t="shared" si="69"/>
        <v>0</v>
      </c>
      <c r="AL61" s="34">
        <f t="shared" si="47"/>
        <v>0</v>
      </c>
      <c r="AM61" s="31">
        <f t="shared" si="70"/>
        <v>0</v>
      </c>
      <c r="AN61" s="35">
        <v>0</v>
      </c>
      <c r="AO61" s="31">
        <f t="shared" si="71"/>
        <v>0</v>
      </c>
      <c r="AP61" s="34">
        <f t="shared" si="48"/>
        <v>0</v>
      </c>
      <c r="AQ61" s="31">
        <f t="shared" si="72"/>
        <v>0</v>
      </c>
      <c r="AR61" s="34">
        <f t="shared" si="49"/>
        <v>0</v>
      </c>
      <c r="AS61" s="31">
        <f t="shared" si="73"/>
        <v>0</v>
      </c>
      <c r="AT61" s="34">
        <f t="shared" si="50"/>
        <v>54</v>
      </c>
      <c r="AU61" s="31">
        <f t="shared" si="74"/>
        <v>0.14173010380622736</v>
      </c>
      <c r="AV61" s="34">
        <f t="shared" si="51"/>
        <v>110.86746987951807</v>
      </c>
      <c r="AW61" s="31">
        <f t="shared" si="75"/>
        <v>0.5974242660014398</v>
      </c>
      <c r="AX61" s="34">
        <f t="shared" si="52"/>
        <v>317.5891064257028</v>
      </c>
      <c r="AY61" s="31">
        <f t="shared" si="76"/>
        <v>117.16538016178417</v>
      </c>
      <c r="AZ61" s="29"/>
      <c r="BA61" s="26" t="e">
        <f t="shared" si="77"/>
        <v>#DIV/0!</v>
      </c>
    </row>
    <row r="62" spans="1:53" s="14" customFormat="1" ht="12.75">
      <c r="A62" s="24">
        <v>56</v>
      </c>
      <c r="B62" s="28">
        <v>0.46405092592592595</v>
      </c>
      <c r="C62" s="27"/>
      <c r="D62" s="30">
        <v>37</v>
      </c>
      <c r="E62" s="31">
        <f t="shared" si="55"/>
        <v>2.44830449826989</v>
      </c>
      <c r="F62" s="30">
        <v>242</v>
      </c>
      <c r="G62" s="31">
        <f t="shared" si="56"/>
        <v>0.174429065743936</v>
      </c>
      <c r="H62" s="32">
        <v>17.25</v>
      </c>
      <c r="I62" s="31">
        <f t="shared" si="57"/>
        <v>0.1330103806228416</v>
      </c>
      <c r="J62" s="33">
        <f t="shared" si="39"/>
        <v>5.6</v>
      </c>
      <c r="K62" s="31">
        <f t="shared" si="53"/>
        <v>0.008332228157452598</v>
      </c>
      <c r="L62" s="32">
        <v>2.72</v>
      </c>
      <c r="M62" s="31">
        <f t="shared" si="58"/>
        <v>0.07315433910034633</v>
      </c>
      <c r="N62" s="33">
        <f t="shared" si="40"/>
        <v>7.244691280767626</v>
      </c>
      <c r="O62" s="31">
        <f t="shared" si="59"/>
        <v>0.019674163454071896</v>
      </c>
      <c r="P62" s="30">
        <v>166</v>
      </c>
      <c r="Q62" s="31">
        <f t="shared" si="60"/>
        <v>53.54795847750858</v>
      </c>
      <c r="R62" s="34">
        <f t="shared" si="41"/>
        <v>207.57410714285717</v>
      </c>
      <c r="S62" s="31">
        <f t="shared" si="61"/>
        <v>83.72845913964845</v>
      </c>
      <c r="T62" s="34">
        <v>608.8840476190477</v>
      </c>
      <c r="U62" s="31">
        <f t="shared" si="62"/>
        <v>254.3427472792495</v>
      </c>
      <c r="V62" s="30">
        <v>54</v>
      </c>
      <c r="W62" s="31">
        <f t="shared" si="63"/>
        <v>0.14173010380622736</v>
      </c>
      <c r="X62" s="34">
        <f t="shared" si="42"/>
        <v>72.3132530120482</v>
      </c>
      <c r="Y62" s="31">
        <f t="shared" si="64"/>
        <v>0.2541618617080806</v>
      </c>
      <c r="Z62" s="34">
        <f t="shared" si="43"/>
        <v>212.11887550200802</v>
      </c>
      <c r="AA62" s="31">
        <f t="shared" si="65"/>
        <v>4.362272999725382</v>
      </c>
      <c r="AB62" s="35">
        <v>0</v>
      </c>
      <c r="AC62" s="31">
        <f t="shared" si="66"/>
        <v>0</v>
      </c>
      <c r="AD62" s="34">
        <f t="shared" si="44"/>
        <v>0</v>
      </c>
      <c r="AE62" s="31">
        <f t="shared" si="67"/>
        <v>0</v>
      </c>
      <c r="AF62" s="34">
        <f t="shared" si="45"/>
        <v>0</v>
      </c>
      <c r="AG62" s="31">
        <f t="shared" si="68"/>
        <v>0</v>
      </c>
      <c r="AH62" s="35">
        <v>0</v>
      </c>
      <c r="AI62" s="31">
        <f t="shared" si="54"/>
        <v>0</v>
      </c>
      <c r="AJ62" s="34">
        <f t="shared" si="46"/>
        <v>0</v>
      </c>
      <c r="AK62" s="31">
        <f t="shared" si="69"/>
        <v>0</v>
      </c>
      <c r="AL62" s="34">
        <f t="shared" si="47"/>
        <v>0</v>
      </c>
      <c r="AM62" s="31">
        <f t="shared" si="70"/>
        <v>0</v>
      </c>
      <c r="AN62" s="35">
        <v>0</v>
      </c>
      <c r="AO62" s="31">
        <f t="shared" si="71"/>
        <v>0</v>
      </c>
      <c r="AP62" s="34">
        <f t="shared" si="48"/>
        <v>0</v>
      </c>
      <c r="AQ62" s="31">
        <f t="shared" si="72"/>
        <v>0</v>
      </c>
      <c r="AR62" s="34">
        <f t="shared" si="49"/>
        <v>0</v>
      </c>
      <c r="AS62" s="31">
        <f t="shared" si="73"/>
        <v>0</v>
      </c>
      <c r="AT62" s="34">
        <f t="shared" si="50"/>
        <v>54</v>
      </c>
      <c r="AU62" s="31">
        <f t="shared" si="74"/>
        <v>0.14173010380622736</v>
      </c>
      <c r="AV62" s="34">
        <f t="shared" si="51"/>
        <v>110.86746987951807</v>
      </c>
      <c r="AW62" s="31">
        <f t="shared" si="75"/>
        <v>0.5974242660014398</v>
      </c>
      <c r="AX62" s="34">
        <f t="shared" si="52"/>
        <v>325.2112449799196</v>
      </c>
      <c r="AY62" s="31">
        <f t="shared" si="76"/>
        <v>10.253811203003261</v>
      </c>
      <c r="AZ62" s="29"/>
      <c r="BA62" s="26" t="e">
        <f t="shared" si="77"/>
        <v>#DIV/0!</v>
      </c>
    </row>
    <row r="63" spans="1:53" s="14" customFormat="1" ht="12.75">
      <c r="A63" s="24">
        <v>57</v>
      </c>
      <c r="B63" s="28">
        <v>0.46474537037037034</v>
      </c>
      <c r="C63" s="27"/>
      <c r="D63" s="30">
        <v>37</v>
      </c>
      <c r="E63" s="31">
        <f t="shared" si="55"/>
        <v>2.44830449826989</v>
      </c>
      <c r="F63" s="30">
        <v>242</v>
      </c>
      <c r="G63" s="31">
        <f t="shared" si="56"/>
        <v>0.174429065743936</v>
      </c>
      <c r="H63" s="32">
        <v>17.21</v>
      </c>
      <c r="I63" s="31">
        <f t="shared" si="57"/>
        <v>0.1054339100346064</v>
      </c>
      <c r="J63" s="33">
        <f t="shared" si="39"/>
        <v>5.540897097625331</v>
      </c>
      <c r="K63" s="31">
        <f t="shared" si="53"/>
        <v>0.02261532994946667</v>
      </c>
      <c r="L63" s="32">
        <v>2.75</v>
      </c>
      <c r="M63" s="31">
        <f t="shared" si="58"/>
        <v>0.05782610380622874</v>
      </c>
      <c r="N63" s="33">
        <f t="shared" si="40"/>
        <v>7.165905867182463</v>
      </c>
      <c r="O63" s="31">
        <f t="shared" si="59"/>
        <v>0.04798291694868473</v>
      </c>
      <c r="P63" s="30">
        <v>152</v>
      </c>
      <c r="Q63" s="31">
        <f t="shared" si="60"/>
        <v>454.4420761245673</v>
      </c>
      <c r="R63" s="34">
        <f t="shared" si="41"/>
        <v>190.06785714285718</v>
      </c>
      <c r="S63" s="31">
        <f t="shared" si="61"/>
        <v>710.5730243313498</v>
      </c>
      <c r="T63" s="34">
        <v>551.6481341877122</v>
      </c>
      <c r="U63" s="31">
        <f t="shared" si="62"/>
        <v>5355.903739306219</v>
      </c>
      <c r="V63" s="30">
        <v>53</v>
      </c>
      <c r="W63" s="31">
        <f t="shared" si="63"/>
        <v>0.3887889273356418</v>
      </c>
      <c r="X63" s="34">
        <f t="shared" si="42"/>
        <v>70.97411869701027</v>
      </c>
      <c r="Y63" s="31">
        <f t="shared" si="64"/>
        <v>0.6972076850958833</v>
      </c>
      <c r="Z63" s="34">
        <f t="shared" si="43"/>
        <v>205.99348434488473</v>
      </c>
      <c r="AA63" s="31">
        <f t="shared" si="65"/>
        <v>67.46974133923649</v>
      </c>
      <c r="AB63" s="35">
        <v>0</v>
      </c>
      <c r="AC63" s="31">
        <f t="shared" si="66"/>
        <v>0</v>
      </c>
      <c r="AD63" s="34">
        <f t="shared" si="44"/>
        <v>0</v>
      </c>
      <c r="AE63" s="31">
        <f t="shared" si="67"/>
        <v>0</v>
      </c>
      <c r="AF63" s="34">
        <f t="shared" si="45"/>
        <v>0</v>
      </c>
      <c r="AG63" s="31">
        <f t="shared" si="68"/>
        <v>0</v>
      </c>
      <c r="AH63" s="35">
        <v>0</v>
      </c>
      <c r="AI63" s="31">
        <f t="shared" si="54"/>
        <v>0</v>
      </c>
      <c r="AJ63" s="34">
        <f t="shared" si="46"/>
        <v>0</v>
      </c>
      <c r="AK63" s="31">
        <f t="shared" si="69"/>
        <v>0</v>
      </c>
      <c r="AL63" s="34">
        <f t="shared" si="47"/>
        <v>0</v>
      </c>
      <c r="AM63" s="31">
        <f t="shared" si="70"/>
        <v>0</v>
      </c>
      <c r="AN63" s="35">
        <v>0</v>
      </c>
      <c r="AO63" s="31">
        <f t="shared" si="71"/>
        <v>0</v>
      </c>
      <c r="AP63" s="34">
        <f t="shared" si="48"/>
        <v>0</v>
      </c>
      <c r="AQ63" s="31">
        <f t="shared" si="72"/>
        <v>0</v>
      </c>
      <c r="AR63" s="34">
        <f t="shared" si="49"/>
        <v>0</v>
      </c>
      <c r="AS63" s="31">
        <f t="shared" si="73"/>
        <v>0</v>
      </c>
      <c r="AT63" s="34">
        <f t="shared" si="50"/>
        <v>53</v>
      </c>
      <c r="AU63" s="31">
        <f t="shared" si="74"/>
        <v>0.3887889273356418</v>
      </c>
      <c r="AV63" s="34">
        <f t="shared" si="51"/>
        <v>108.81436858545293</v>
      </c>
      <c r="AW63" s="31">
        <f t="shared" si="75"/>
        <v>1.638832776560695</v>
      </c>
      <c r="AX63" s="34">
        <f t="shared" si="52"/>
        <v>315.82006713456</v>
      </c>
      <c r="AY63" s="31">
        <f t="shared" si="76"/>
        <v>158.59208941108236</v>
      </c>
      <c r="AZ63" s="29"/>
      <c r="BA63" s="26" t="e">
        <f t="shared" si="77"/>
        <v>#DIV/0!</v>
      </c>
    </row>
    <row r="64" spans="1:53" s="14" customFormat="1" ht="12.75">
      <c r="A64" s="24">
        <v>58</v>
      </c>
      <c r="B64" s="28">
        <v>0.46543981481481483</v>
      </c>
      <c r="C64" s="27"/>
      <c r="D64" s="30">
        <v>38</v>
      </c>
      <c r="E64" s="31">
        <f t="shared" si="55"/>
        <v>6.577716262975768</v>
      </c>
      <c r="F64" s="30">
        <v>241</v>
      </c>
      <c r="G64" s="31">
        <f t="shared" si="56"/>
        <v>2.009723183390974</v>
      </c>
      <c r="H64" s="32">
        <v>17.18</v>
      </c>
      <c r="I64" s="31">
        <f t="shared" si="57"/>
        <v>0.08685155709342886</v>
      </c>
      <c r="J64" s="33">
        <f t="shared" si="39"/>
        <v>5.497382198952879</v>
      </c>
      <c r="K64" s="31">
        <f t="shared" si="53"/>
        <v>0.037596760334190134</v>
      </c>
      <c r="L64" s="32">
        <v>2.77</v>
      </c>
      <c r="M64" s="31">
        <f t="shared" si="58"/>
        <v>0.04860728027681694</v>
      </c>
      <c r="N64" s="33">
        <f t="shared" si="40"/>
        <v>7.11433033771155</v>
      </c>
      <c r="O64" s="31">
        <f t="shared" si="59"/>
        <v>0.07323819505205297</v>
      </c>
      <c r="P64" s="30">
        <v>155</v>
      </c>
      <c r="Q64" s="31">
        <f t="shared" si="60"/>
        <v>335.53619377162613</v>
      </c>
      <c r="R64" s="34">
        <f t="shared" si="41"/>
        <v>193.81919642857144</v>
      </c>
      <c r="S64" s="31">
        <f t="shared" si="61"/>
        <v>524.6498519991366</v>
      </c>
      <c r="T64" s="34">
        <v>558.1181048990277</v>
      </c>
      <c r="U64" s="31">
        <f t="shared" si="62"/>
        <v>4450.767067112945</v>
      </c>
      <c r="V64" s="30">
        <v>54</v>
      </c>
      <c r="W64" s="31">
        <f t="shared" si="63"/>
        <v>0.14173010380622736</v>
      </c>
      <c r="X64" s="34">
        <f t="shared" si="42"/>
        <v>72.3132530120482</v>
      </c>
      <c r="Y64" s="31">
        <f t="shared" si="64"/>
        <v>0.2541618617080806</v>
      </c>
      <c r="Z64" s="34">
        <f t="shared" si="43"/>
        <v>208.23188040118586</v>
      </c>
      <c r="AA64" s="31">
        <f t="shared" si="65"/>
        <v>35.70780272678648</v>
      </c>
      <c r="AB64" s="35">
        <v>0</v>
      </c>
      <c r="AC64" s="31">
        <f t="shared" si="66"/>
        <v>0</v>
      </c>
      <c r="AD64" s="34">
        <f t="shared" si="44"/>
        <v>0</v>
      </c>
      <c r="AE64" s="31">
        <f t="shared" si="67"/>
        <v>0</v>
      </c>
      <c r="AF64" s="34">
        <f t="shared" si="45"/>
        <v>0</v>
      </c>
      <c r="AG64" s="31">
        <f t="shared" si="68"/>
        <v>0</v>
      </c>
      <c r="AH64" s="35">
        <v>0</v>
      </c>
      <c r="AI64" s="31">
        <f t="shared" si="54"/>
        <v>0</v>
      </c>
      <c r="AJ64" s="34">
        <f t="shared" si="46"/>
        <v>0</v>
      </c>
      <c r="AK64" s="31">
        <f t="shared" si="69"/>
        <v>0</v>
      </c>
      <c r="AL64" s="34">
        <f t="shared" si="47"/>
        <v>0</v>
      </c>
      <c r="AM64" s="31">
        <f t="shared" si="70"/>
        <v>0</v>
      </c>
      <c r="AN64" s="35">
        <v>0</v>
      </c>
      <c r="AO64" s="31">
        <f t="shared" si="71"/>
        <v>0</v>
      </c>
      <c r="AP64" s="34">
        <f t="shared" si="48"/>
        <v>0</v>
      </c>
      <c r="AQ64" s="31">
        <f t="shared" si="72"/>
        <v>0</v>
      </c>
      <c r="AR64" s="34">
        <f t="shared" si="49"/>
        <v>0</v>
      </c>
      <c r="AS64" s="31">
        <f t="shared" si="73"/>
        <v>0</v>
      </c>
      <c r="AT64" s="34">
        <f t="shared" si="50"/>
        <v>54</v>
      </c>
      <c r="AU64" s="31">
        <f t="shared" si="74"/>
        <v>0.14173010380622736</v>
      </c>
      <c r="AV64" s="34">
        <f t="shared" si="51"/>
        <v>110.86746987951807</v>
      </c>
      <c r="AW64" s="31">
        <f t="shared" si="75"/>
        <v>0.5974242660014398</v>
      </c>
      <c r="AX64" s="34">
        <f t="shared" si="52"/>
        <v>319.25187661641326</v>
      </c>
      <c r="AY64" s="31">
        <f t="shared" si="76"/>
        <v>83.93355199401823</v>
      </c>
      <c r="AZ64" s="29"/>
      <c r="BA64" s="26" t="e">
        <f t="shared" si="77"/>
        <v>#DIV/0!</v>
      </c>
    </row>
    <row r="65" spans="1:53" s="14" customFormat="1" ht="12.75">
      <c r="A65" s="24">
        <v>59</v>
      </c>
      <c r="B65" s="28">
        <v>0.4661342592592593</v>
      </c>
      <c r="C65" s="27"/>
      <c r="D65" s="30">
        <v>38</v>
      </c>
      <c r="E65" s="31">
        <f t="shared" si="55"/>
        <v>6.577716262975768</v>
      </c>
      <c r="F65" s="30">
        <v>243</v>
      </c>
      <c r="G65" s="31">
        <f t="shared" si="56"/>
        <v>0.33913494809689787</v>
      </c>
      <c r="H65" s="32">
        <v>17.07</v>
      </c>
      <c r="I65" s="31">
        <f t="shared" si="57"/>
        <v>0.0341162629757808</v>
      </c>
      <c r="J65" s="33">
        <f t="shared" si="39"/>
        <v>5.34351145038168</v>
      </c>
      <c r="K65" s="31">
        <f t="shared" si="53"/>
        <v>0.12094368705933704</v>
      </c>
      <c r="L65" s="32">
        <v>2.85</v>
      </c>
      <c r="M65" s="31">
        <f t="shared" si="58"/>
        <v>0.01973198615916974</v>
      </c>
      <c r="N65" s="33">
        <f t="shared" si="40"/>
        <v>6.915266890630833</v>
      </c>
      <c r="O65" s="31">
        <f t="shared" si="59"/>
        <v>0.22060776567511603</v>
      </c>
      <c r="P65" s="30">
        <v>126</v>
      </c>
      <c r="Q65" s="31">
        <f t="shared" si="60"/>
        <v>2238.9597231833905</v>
      </c>
      <c r="R65" s="34">
        <f t="shared" si="41"/>
        <v>157.55625000000003</v>
      </c>
      <c r="S65" s="31">
        <f t="shared" si="61"/>
        <v>3500.873852672061</v>
      </c>
      <c r="T65" s="34">
        <v>558</v>
      </c>
      <c r="U65" s="31">
        <f t="shared" si="62"/>
        <v>4466.539532760382</v>
      </c>
      <c r="V65" s="30">
        <v>55</v>
      </c>
      <c r="W65" s="31">
        <f t="shared" si="63"/>
        <v>1.8946712802768129</v>
      </c>
      <c r="X65" s="34">
        <f t="shared" si="42"/>
        <v>73.65238732708613</v>
      </c>
      <c r="Y65" s="31">
        <f t="shared" si="64"/>
        <v>3.3976774657445112</v>
      </c>
      <c r="Z65" s="34">
        <f t="shared" si="43"/>
        <v>206.15172025393068</v>
      </c>
      <c r="AA65" s="31">
        <f t="shared" si="65"/>
        <v>64.89528148133591</v>
      </c>
      <c r="AB65" s="35">
        <v>0</v>
      </c>
      <c r="AC65" s="31">
        <f t="shared" si="66"/>
        <v>0</v>
      </c>
      <c r="AD65" s="34">
        <f t="shared" si="44"/>
        <v>0</v>
      </c>
      <c r="AE65" s="31">
        <f t="shared" si="67"/>
        <v>0</v>
      </c>
      <c r="AF65" s="34">
        <f t="shared" si="45"/>
        <v>0</v>
      </c>
      <c r="AG65" s="31">
        <f t="shared" si="68"/>
        <v>0</v>
      </c>
      <c r="AH65" s="35">
        <v>0</v>
      </c>
      <c r="AI65" s="31">
        <f t="shared" si="54"/>
        <v>0</v>
      </c>
      <c r="AJ65" s="34">
        <f t="shared" si="46"/>
        <v>0</v>
      </c>
      <c r="AK65" s="31">
        <f t="shared" si="69"/>
        <v>0</v>
      </c>
      <c r="AL65" s="34">
        <f t="shared" si="47"/>
        <v>0</v>
      </c>
      <c r="AM65" s="31">
        <f t="shared" si="70"/>
        <v>0</v>
      </c>
      <c r="AN65" s="35">
        <v>0</v>
      </c>
      <c r="AO65" s="31">
        <f t="shared" si="71"/>
        <v>0</v>
      </c>
      <c r="AP65" s="34">
        <f t="shared" si="48"/>
        <v>0</v>
      </c>
      <c r="AQ65" s="31">
        <f t="shared" si="72"/>
        <v>0</v>
      </c>
      <c r="AR65" s="34">
        <f t="shared" si="49"/>
        <v>0</v>
      </c>
      <c r="AS65" s="31">
        <f t="shared" si="73"/>
        <v>0</v>
      </c>
      <c r="AT65" s="34">
        <f t="shared" si="50"/>
        <v>55</v>
      </c>
      <c r="AU65" s="31">
        <f t="shared" si="74"/>
        <v>1.8946712802768129</v>
      </c>
      <c r="AV65" s="34">
        <f t="shared" si="51"/>
        <v>112.92057117358321</v>
      </c>
      <c r="AW65" s="31">
        <f t="shared" si="75"/>
        <v>7.98646560282612</v>
      </c>
      <c r="AX65" s="34">
        <f t="shared" si="52"/>
        <v>316.06266740697595</v>
      </c>
      <c r="AY65" s="31">
        <f t="shared" si="76"/>
        <v>152.54065124243067</v>
      </c>
      <c r="AZ65" s="29"/>
      <c r="BA65" s="26" t="e">
        <f t="shared" si="77"/>
        <v>#DIV/0!</v>
      </c>
    </row>
    <row r="66" spans="1:53" s="14" customFormat="1" ht="12.75">
      <c r="A66" s="24">
        <v>60</v>
      </c>
      <c r="B66" s="28">
        <v>0.4668287037037037</v>
      </c>
      <c r="C66" s="27"/>
      <c r="D66" s="30">
        <v>38</v>
      </c>
      <c r="E66" s="31">
        <f t="shared" si="55"/>
        <v>6.577716262975768</v>
      </c>
      <c r="F66" s="30">
        <v>242.9</v>
      </c>
      <c r="G66" s="31">
        <f t="shared" si="56"/>
        <v>0.2326643598616072</v>
      </c>
      <c r="H66" s="32">
        <v>17.17</v>
      </c>
      <c r="I66" s="31">
        <f t="shared" si="57"/>
        <v>0.08105743944637106</v>
      </c>
      <c r="J66" s="33">
        <f t="shared" si="39"/>
        <v>5.483028720626634</v>
      </c>
      <c r="K66" s="31">
        <f t="shared" si="53"/>
        <v>0.043369028282487385</v>
      </c>
      <c r="L66" s="32">
        <v>2.78</v>
      </c>
      <c r="M66" s="31">
        <f t="shared" si="58"/>
        <v>0.04429786851211113</v>
      </c>
      <c r="N66" s="33">
        <f t="shared" si="40"/>
        <v>7.088820858207052</v>
      </c>
      <c r="O66" s="31">
        <f t="shared" si="59"/>
        <v>0.08769596307412988</v>
      </c>
      <c r="P66" s="30">
        <v>134</v>
      </c>
      <c r="Q66" s="31">
        <f t="shared" si="60"/>
        <v>1545.877370242214</v>
      </c>
      <c r="R66" s="34">
        <f t="shared" si="41"/>
        <v>167.55982142857144</v>
      </c>
      <c r="S66" s="31">
        <f t="shared" si="61"/>
        <v>2417.159008659458</v>
      </c>
      <c r="T66" s="34">
        <v>588</v>
      </c>
      <c r="U66" s="31">
        <f t="shared" si="62"/>
        <v>1356.6090697800853</v>
      </c>
      <c r="V66" s="30">
        <v>56</v>
      </c>
      <c r="W66" s="31">
        <f t="shared" si="63"/>
        <v>5.647612456747399</v>
      </c>
      <c r="X66" s="34">
        <f t="shared" si="42"/>
        <v>74.99152164212406</v>
      </c>
      <c r="Y66" s="31">
        <f t="shared" si="64"/>
        <v>10.127754497205109</v>
      </c>
      <c r="Z66" s="34">
        <f t="shared" si="43"/>
        <v>215.38034936380288</v>
      </c>
      <c r="AA66" s="31">
        <f t="shared" si="65"/>
        <v>1.3756201575448026</v>
      </c>
      <c r="AB66" s="35">
        <v>0</v>
      </c>
      <c r="AC66" s="31">
        <f t="shared" si="66"/>
        <v>0</v>
      </c>
      <c r="AD66" s="34">
        <f t="shared" si="44"/>
        <v>0</v>
      </c>
      <c r="AE66" s="31">
        <f t="shared" si="67"/>
        <v>0</v>
      </c>
      <c r="AF66" s="34">
        <f t="shared" si="45"/>
        <v>0</v>
      </c>
      <c r="AG66" s="31">
        <f t="shared" si="68"/>
        <v>0</v>
      </c>
      <c r="AH66" s="35">
        <v>0</v>
      </c>
      <c r="AI66" s="31">
        <f t="shared" si="54"/>
        <v>0</v>
      </c>
      <c r="AJ66" s="34">
        <f t="shared" si="46"/>
        <v>0</v>
      </c>
      <c r="AK66" s="31">
        <f t="shared" si="69"/>
        <v>0</v>
      </c>
      <c r="AL66" s="34">
        <f t="shared" si="47"/>
        <v>0</v>
      </c>
      <c r="AM66" s="31">
        <f t="shared" si="70"/>
        <v>0</v>
      </c>
      <c r="AN66" s="35">
        <v>0</v>
      </c>
      <c r="AO66" s="31">
        <f t="shared" si="71"/>
        <v>0</v>
      </c>
      <c r="AP66" s="34">
        <f t="shared" si="48"/>
        <v>0</v>
      </c>
      <c r="AQ66" s="31">
        <f t="shared" si="72"/>
        <v>0</v>
      </c>
      <c r="AR66" s="34">
        <f t="shared" si="49"/>
        <v>0</v>
      </c>
      <c r="AS66" s="31">
        <f t="shared" si="73"/>
        <v>0</v>
      </c>
      <c r="AT66" s="34">
        <f t="shared" si="50"/>
        <v>56</v>
      </c>
      <c r="AU66" s="31">
        <f t="shared" si="74"/>
        <v>5.647612456747399</v>
      </c>
      <c r="AV66" s="34">
        <f t="shared" si="51"/>
        <v>114.97367246764837</v>
      </c>
      <c r="AW66" s="31">
        <f t="shared" si="75"/>
        <v>23.805956787034873</v>
      </c>
      <c r="AX66" s="34">
        <f t="shared" si="52"/>
        <v>330.2115919436378</v>
      </c>
      <c r="AY66" s="31">
        <f t="shared" si="76"/>
        <v>3.2334861626952724</v>
      </c>
      <c r="AZ66" s="29"/>
      <c r="BA66" s="26" t="e">
        <f t="shared" si="77"/>
        <v>#DIV/0!</v>
      </c>
    </row>
    <row r="67" spans="1:53" s="14" customFormat="1" ht="12.75">
      <c r="A67" s="24">
        <v>61</v>
      </c>
      <c r="B67" s="28">
        <v>0.46752314814814816</v>
      </c>
      <c r="C67" s="27"/>
      <c r="D67" s="30">
        <v>38</v>
      </c>
      <c r="E67" s="31">
        <f t="shared" si="55"/>
        <v>6.577716262975768</v>
      </c>
      <c r="F67" s="30">
        <v>243</v>
      </c>
      <c r="G67" s="31">
        <f t="shared" si="56"/>
        <v>0.33913494809689787</v>
      </c>
      <c r="H67" s="32">
        <v>17.32</v>
      </c>
      <c r="I67" s="31">
        <f t="shared" si="57"/>
        <v>0.18896920415225443</v>
      </c>
      <c r="J67" s="33">
        <f t="shared" si="39"/>
        <v>5.7065217391304355</v>
      </c>
      <c r="K67" s="31">
        <f t="shared" si="53"/>
        <v>0.0002322789276875542</v>
      </c>
      <c r="L67" s="32">
        <v>2.67</v>
      </c>
      <c r="M67" s="31">
        <f t="shared" si="58"/>
        <v>0.10270139792387596</v>
      </c>
      <c r="N67" s="33">
        <f t="shared" si="40"/>
        <v>7.379934656147901</v>
      </c>
      <c r="O67" s="31">
        <f t="shared" si="59"/>
        <v>2.5212891457115614E-05</v>
      </c>
      <c r="P67" s="30">
        <v>141</v>
      </c>
      <c r="Q67" s="31">
        <f t="shared" si="60"/>
        <v>1044.4303114186848</v>
      </c>
      <c r="R67" s="34">
        <f t="shared" si="41"/>
        <v>176.31294642857145</v>
      </c>
      <c r="S67" s="31">
        <f t="shared" si="61"/>
        <v>1633.0882285747668</v>
      </c>
      <c r="T67" s="34">
        <v>584</v>
      </c>
      <c r="U67" s="31">
        <f t="shared" si="62"/>
        <v>1667.2664648441248</v>
      </c>
      <c r="V67" s="30">
        <v>53</v>
      </c>
      <c r="W67" s="31">
        <f t="shared" si="63"/>
        <v>0.3887889273356418</v>
      </c>
      <c r="X67" s="34">
        <f t="shared" si="42"/>
        <v>70.97411869701027</v>
      </c>
      <c r="Y67" s="31">
        <f t="shared" si="64"/>
        <v>0.6972076850958833</v>
      </c>
      <c r="Z67" s="34">
        <f t="shared" si="43"/>
        <v>212.1508982791068</v>
      </c>
      <c r="AA67" s="31">
        <f t="shared" si="65"/>
        <v>4.229532560232905</v>
      </c>
      <c r="AB67" s="35">
        <v>0</v>
      </c>
      <c r="AC67" s="31">
        <f t="shared" si="66"/>
        <v>0</v>
      </c>
      <c r="AD67" s="34">
        <f t="shared" si="44"/>
        <v>0</v>
      </c>
      <c r="AE67" s="31">
        <f t="shared" si="67"/>
        <v>0</v>
      </c>
      <c r="AF67" s="34">
        <f t="shared" si="45"/>
        <v>0</v>
      </c>
      <c r="AG67" s="31">
        <f t="shared" si="68"/>
        <v>0</v>
      </c>
      <c r="AH67" s="35">
        <v>0</v>
      </c>
      <c r="AI67" s="31">
        <f t="shared" si="54"/>
        <v>0</v>
      </c>
      <c r="AJ67" s="34">
        <f t="shared" si="46"/>
        <v>0</v>
      </c>
      <c r="AK67" s="31">
        <f t="shared" si="69"/>
        <v>0</v>
      </c>
      <c r="AL67" s="34">
        <f t="shared" si="47"/>
        <v>0</v>
      </c>
      <c r="AM67" s="31">
        <f t="shared" si="70"/>
        <v>0</v>
      </c>
      <c r="AN67" s="35">
        <v>0</v>
      </c>
      <c r="AO67" s="31">
        <f t="shared" si="71"/>
        <v>0</v>
      </c>
      <c r="AP67" s="34">
        <f t="shared" si="48"/>
        <v>0</v>
      </c>
      <c r="AQ67" s="31">
        <f t="shared" si="72"/>
        <v>0</v>
      </c>
      <c r="AR67" s="34">
        <f t="shared" si="49"/>
        <v>0</v>
      </c>
      <c r="AS67" s="31">
        <f t="shared" si="73"/>
        <v>0</v>
      </c>
      <c r="AT67" s="34">
        <f t="shared" si="50"/>
        <v>53</v>
      </c>
      <c r="AU67" s="31">
        <f t="shared" si="74"/>
        <v>0.3887889273356418</v>
      </c>
      <c r="AV67" s="34">
        <f t="shared" si="51"/>
        <v>108.81436858545293</v>
      </c>
      <c r="AW67" s="31">
        <f t="shared" si="75"/>
        <v>1.638832776560695</v>
      </c>
      <c r="AX67" s="34">
        <f t="shared" si="52"/>
        <v>325.26034088042996</v>
      </c>
      <c r="AY67" s="31">
        <f t="shared" si="76"/>
        <v>9.941796020632554</v>
      </c>
      <c r="AZ67" s="29"/>
      <c r="BA67" s="26" t="e">
        <f t="shared" si="77"/>
        <v>#DIV/0!</v>
      </c>
    </row>
    <row r="68" spans="1:53" s="14" customFormat="1" ht="12.75">
      <c r="A68" s="24">
        <v>62</v>
      </c>
      <c r="B68" s="28">
        <v>0.4682175925925926</v>
      </c>
      <c r="C68" s="27"/>
      <c r="D68" s="30">
        <v>38</v>
      </c>
      <c r="E68" s="31">
        <f t="shared" si="55"/>
        <v>6.577716262975768</v>
      </c>
      <c r="F68" s="30">
        <v>241.8</v>
      </c>
      <c r="G68" s="31">
        <f t="shared" si="56"/>
        <v>0.38148788927332955</v>
      </c>
      <c r="H68" s="32">
        <v>17.34</v>
      </c>
      <c r="I68" s="31">
        <f t="shared" si="57"/>
        <v>0.20675743944637193</v>
      </c>
      <c r="J68" s="33">
        <f t="shared" si="39"/>
        <v>5.737704918032787</v>
      </c>
      <c r="K68" s="31">
        <f t="shared" si="53"/>
        <v>0.0021551765055275026</v>
      </c>
      <c r="L68" s="32">
        <v>2.65</v>
      </c>
      <c r="M68" s="31">
        <f t="shared" si="58"/>
        <v>0.11592022145328777</v>
      </c>
      <c r="N68" s="33">
        <f t="shared" si="40"/>
        <v>7.435460992907802</v>
      </c>
      <c r="O68" s="31">
        <f t="shared" si="59"/>
        <v>0.002550764393181717</v>
      </c>
      <c r="P68" s="30">
        <v>137</v>
      </c>
      <c r="Q68" s="31">
        <f t="shared" si="60"/>
        <v>1318.971487889273</v>
      </c>
      <c r="R68" s="34">
        <f t="shared" si="41"/>
        <v>171.31116071428573</v>
      </c>
      <c r="S68" s="31">
        <f t="shared" si="61"/>
        <v>2062.3652790887227</v>
      </c>
      <c r="T68" s="34">
        <v>592</v>
      </c>
      <c r="U68" s="31">
        <f t="shared" si="62"/>
        <v>1077.9516747160458</v>
      </c>
      <c r="V68" s="30">
        <v>58</v>
      </c>
      <c r="W68" s="31">
        <f t="shared" si="63"/>
        <v>19.15349480968857</v>
      </c>
      <c r="X68" s="34">
        <f t="shared" si="42"/>
        <v>77.66979027219992</v>
      </c>
      <c r="Y68" s="31">
        <f t="shared" si="64"/>
        <v>34.34759284239902</v>
      </c>
      <c r="Z68" s="34">
        <f t="shared" si="43"/>
        <v>233.43379590005438</v>
      </c>
      <c r="AA68" s="31">
        <f t="shared" si="65"/>
        <v>369.6511839596166</v>
      </c>
      <c r="AB68" s="35">
        <v>0</v>
      </c>
      <c r="AC68" s="31">
        <f t="shared" si="66"/>
        <v>0</v>
      </c>
      <c r="AD68" s="34">
        <f t="shared" si="44"/>
        <v>0</v>
      </c>
      <c r="AE68" s="31">
        <f t="shared" si="67"/>
        <v>0</v>
      </c>
      <c r="AF68" s="34">
        <f t="shared" si="45"/>
        <v>0</v>
      </c>
      <c r="AG68" s="31">
        <f t="shared" si="68"/>
        <v>0</v>
      </c>
      <c r="AH68" s="35">
        <v>0</v>
      </c>
      <c r="AI68" s="31">
        <f t="shared" si="54"/>
        <v>0</v>
      </c>
      <c r="AJ68" s="34">
        <f t="shared" si="46"/>
        <v>0</v>
      </c>
      <c r="AK68" s="31">
        <f t="shared" si="69"/>
        <v>0</v>
      </c>
      <c r="AL68" s="34">
        <f t="shared" si="47"/>
        <v>0</v>
      </c>
      <c r="AM68" s="31">
        <f t="shared" si="70"/>
        <v>0</v>
      </c>
      <c r="AN68" s="35">
        <v>0</v>
      </c>
      <c r="AO68" s="31">
        <f t="shared" si="71"/>
        <v>0</v>
      </c>
      <c r="AP68" s="34">
        <f t="shared" si="48"/>
        <v>0</v>
      </c>
      <c r="AQ68" s="31">
        <f t="shared" si="72"/>
        <v>0</v>
      </c>
      <c r="AR68" s="34">
        <f t="shared" si="49"/>
        <v>0</v>
      </c>
      <c r="AS68" s="31">
        <f t="shared" si="73"/>
        <v>0</v>
      </c>
      <c r="AT68" s="34">
        <f t="shared" si="50"/>
        <v>58</v>
      </c>
      <c r="AU68" s="31">
        <f t="shared" si="74"/>
        <v>19.15349480968857</v>
      </c>
      <c r="AV68" s="34">
        <f t="shared" si="51"/>
        <v>119.07987505577867</v>
      </c>
      <c r="AW68" s="31">
        <f t="shared" si="75"/>
        <v>80.73628869760428</v>
      </c>
      <c r="AX68" s="34">
        <f t="shared" si="52"/>
        <v>357.89033486709434</v>
      </c>
      <c r="AY68" s="31">
        <f t="shared" si="76"/>
        <v>868.8895563224028</v>
      </c>
      <c r="AZ68" s="29"/>
      <c r="BA68" s="26" t="e">
        <f t="shared" si="77"/>
        <v>#DIV/0!</v>
      </c>
    </row>
    <row r="69" spans="1:53" s="14" customFormat="1" ht="12.75">
      <c r="A69" s="24">
        <v>63</v>
      </c>
      <c r="B69" s="28">
        <v>0.46891203703703704</v>
      </c>
      <c r="C69" s="27"/>
      <c r="D69" s="30">
        <v>38</v>
      </c>
      <c r="E69" s="31">
        <f t="shared" si="55"/>
        <v>6.577716262975768</v>
      </c>
      <c r="F69" s="30">
        <v>242.4</v>
      </c>
      <c r="G69" s="31">
        <f t="shared" si="56"/>
        <v>0.0003114186851205408</v>
      </c>
      <c r="H69" s="32">
        <v>17.26</v>
      </c>
      <c r="I69" s="31">
        <f t="shared" si="57"/>
        <v>0.14040449826990173</v>
      </c>
      <c r="J69" s="33">
        <f t="shared" si="39"/>
        <v>5.614973262032088</v>
      </c>
      <c r="K69" s="31">
        <f t="shared" si="53"/>
        <v>0.005822876889763604</v>
      </c>
      <c r="L69" s="32">
        <v>2.71</v>
      </c>
      <c r="M69" s="31">
        <f t="shared" si="58"/>
        <v>0.07866375086505235</v>
      </c>
      <c r="N69" s="33">
        <f t="shared" si="40"/>
        <v>7.271340713407135</v>
      </c>
      <c r="O69" s="31">
        <f t="shared" si="59"/>
        <v>0.012908410661523716</v>
      </c>
      <c r="P69" s="30">
        <v>133</v>
      </c>
      <c r="Q69" s="31">
        <f t="shared" si="60"/>
        <v>1625.5126643598612</v>
      </c>
      <c r="R69" s="34">
        <f t="shared" si="41"/>
        <v>166.30937500000002</v>
      </c>
      <c r="S69" s="31">
        <f t="shared" si="61"/>
        <v>2541.678050265944</v>
      </c>
      <c r="T69" s="34">
        <v>571</v>
      </c>
      <c r="U69" s="31">
        <f t="shared" si="62"/>
        <v>2897.9029988022535</v>
      </c>
      <c r="V69" s="30">
        <v>54</v>
      </c>
      <c r="W69" s="31">
        <f t="shared" si="63"/>
        <v>0.14173010380622736</v>
      </c>
      <c r="X69" s="34">
        <f t="shared" si="42"/>
        <v>72.3132530120482</v>
      </c>
      <c r="Y69" s="31">
        <f t="shared" si="64"/>
        <v>0.2541618617080806</v>
      </c>
      <c r="Z69" s="34">
        <f t="shared" si="43"/>
        <v>212.68603827073005</v>
      </c>
      <c r="AA69" s="31">
        <f t="shared" si="65"/>
        <v>2.314788031977064</v>
      </c>
      <c r="AB69" s="35">
        <v>0</v>
      </c>
      <c r="AC69" s="31">
        <f t="shared" si="66"/>
        <v>0</v>
      </c>
      <c r="AD69" s="34">
        <f t="shared" si="44"/>
        <v>0</v>
      </c>
      <c r="AE69" s="31">
        <f t="shared" si="67"/>
        <v>0</v>
      </c>
      <c r="AF69" s="34">
        <f t="shared" si="45"/>
        <v>0</v>
      </c>
      <c r="AG69" s="31">
        <f t="shared" si="68"/>
        <v>0</v>
      </c>
      <c r="AH69" s="35">
        <v>0</v>
      </c>
      <c r="AI69" s="31">
        <f t="shared" si="54"/>
        <v>0</v>
      </c>
      <c r="AJ69" s="34">
        <f t="shared" si="46"/>
        <v>0</v>
      </c>
      <c r="AK69" s="31">
        <f t="shared" si="69"/>
        <v>0</v>
      </c>
      <c r="AL69" s="34">
        <f t="shared" si="47"/>
        <v>0</v>
      </c>
      <c r="AM69" s="31">
        <f t="shared" si="70"/>
        <v>0</v>
      </c>
      <c r="AN69" s="35">
        <v>0</v>
      </c>
      <c r="AO69" s="31">
        <f t="shared" si="71"/>
        <v>0</v>
      </c>
      <c r="AP69" s="34">
        <f t="shared" si="48"/>
        <v>0</v>
      </c>
      <c r="AQ69" s="31">
        <f t="shared" si="72"/>
        <v>0</v>
      </c>
      <c r="AR69" s="34">
        <f t="shared" si="49"/>
        <v>0</v>
      </c>
      <c r="AS69" s="31">
        <f t="shared" si="73"/>
        <v>0</v>
      </c>
      <c r="AT69" s="34">
        <f t="shared" si="50"/>
        <v>54</v>
      </c>
      <c r="AU69" s="31">
        <f t="shared" si="74"/>
        <v>0.14173010380622736</v>
      </c>
      <c r="AV69" s="34">
        <f t="shared" si="51"/>
        <v>110.86746987951807</v>
      </c>
      <c r="AW69" s="31">
        <f t="shared" si="75"/>
        <v>0.5974242660014398</v>
      </c>
      <c r="AX69" s="34">
        <f t="shared" si="52"/>
        <v>326.08079376328857</v>
      </c>
      <c r="AY69" s="31">
        <f t="shared" si="76"/>
        <v>5.441062367338643</v>
      </c>
      <c r="AZ69" s="29"/>
      <c r="BA69" s="26" t="e">
        <f t="shared" si="77"/>
        <v>#DIV/0!</v>
      </c>
    </row>
    <row r="70" spans="1:53" s="14" customFormat="1" ht="12.75">
      <c r="A70" s="24">
        <v>64</v>
      </c>
      <c r="B70" s="28">
        <v>0.47030092592592593</v>
      </c>
      <c r="C70" s="27"/>
      <c r="D70" s="30">
        <v>38</v>
      </c>
      <c r="E70" s="31">
        <f t="shared" si="55"/>
        <v>6.577716262975768</v>
      </c>
      <c r="F70" s="30">
        <v>242.9</v>
      </c>
      <c r="G70" s="31">
        <f t="shared" si="56"/>
        <v>0.2326643598616072</v>
      </c>
      <c r="H70" s="32">
        <v>17.36</v>
      </c>
      <c r="I70" s="31">
        <f t="shared" si="57"/>
        <v>0.22534567474048942</v>
      </c>
      <c r="J70" s="33">
        <f t="shared" si="39"/>
        <v>5.769230769230768</v>
      </c>
      <c r="K70" s="31">
        <f aca="true" t="shared" si="78" ref="K70:K91">(J70-J$94)*(J70-J$94)</f>
        <v>0.0060761603776939435</v>
      </c>
      <c r="L70" s="32">
        <v>2.64</v>
      </c>
      <c r="M70" s="31">
        <f t="shared" si="58"/>
        <v>0.12282963321799353</v>
      </c>
      <c r="N70" s="33">
        <f t="shared" si="40"/>
        <v>7.463539651837524</v>
      </c>
      <c r="O70" s="31">
        <f t="shared" si="59"/>
        <v>0.006175406027275434</v>
      </c>
      <c r="P70" s="30">
        <v>136</v>
      </c>
      <c r="Q70" s="31">
        <f t="shared" si="60"/>
        <v>1392.60678200692</v>
      </c>
      <c r="R70" s="34">
        <f t="shared" si="41"/>
        <v>170.0607142857143</v>
      </c>
      <c r="S70" s="31">
        <f t="shared" si="61"/>
        <v>2177.5026230708463</v>
      </c>
      <c r="T70" s="34">
        <v>592</v>
      </c>
      <c r="U70" s="31">
        <f t="shared" si="62"/>
        <v>1077.9516747160458</v>
      </c>
      <c r="V70" s="30">
        <v>56</v>
      </c>
      <c r="W70" s="31">
        <f t="shared" si="63"/>
        <v>5.647612456747399</v>
      </c>
      <c r="X70" s="34">
        <f t="shared" si="42"/>
        <v>74.99152164212406</v>
      </c>
      <c r="Y70" s="31">
        <f t="shared" si="64"/>
        <v>10.127754497205109</v>
      </c>
      <c r="Z70" s="34">
        <f t="shared" si="43"/>
        <v>226.62273023718805</v>
      </c>
      <c r="AA70" s="31">
        <f t="shared" si="65"/>
        <v>154.13841318469477</v>
      </c>
      <c r="AB70" s="35">
        <v>0</v>
      </c>
      <c r="AC70" s="31">
        <f t="shared" si="66"/>
        <v>0</v>
      </c>
      <c r="AD70" s="34">
        <f t="shared" si="44"/>
        <v>0</v>
      </c>
      <c r="AE70" s="31">
        <f t="shared" si="67"/>
        <v>0</v>
      </c>
      <c r="AF70" s="34">
        <f t="shared" si="45"/>
        <v>0</v>
      </c>
      <c r="AG70" s="31">
        <f t="shared" si="68"/>
        <v>0</v>
      </c>
      <c r="AH70" s="35">
        <v>0</v>
      </c>
      <c r="AI70" s="31">
        <f aca="true" t="shared" si="79" ref="AI70:AI91">(AH70-$AH$94)*(AH70-$AH$94)</f>
        <v>0</v>
      </c>
      <c r="AJ70" s="34">
        <f t="shared" si="46"/>
        <v>0</v>
      </c>
      <c r="AK70" s="31">
        <f t="shared" si="69"/>
        <v>0</v>
      </c>
      <c r="AL70" s="34">
        <f t="shared" si="47"/>
        <v>0</v>
      </c>
      <c r="AM70" s="31">
        <f t="shared" si="70"/>
        <v>0</v>
      </c>
      <c r="AN70" s="35">
        <v>0</v>
      </c>
      <c r="AO70" s="31">
        <f t="shared" si="71"/>
        <v>0</v>
      </c>
      <c r="AP70" s="34">
        <f t="shared" si="48"/>
        <v>0</v>
      </c>
      <c r="AQ70" s="31">
        <f t="shared" si="72"/>
        <v>0</v>
      </c>
      <c r="AR70" s="34">
        <f t="shared" si="49"/>
        <v>0</v>
      </c>
      <c r="AS70" s="31">
        <f t="shared" si="73"/>
        <v>0</v>
      </c>
      <c r="AT70" s="34">
        <f t="shared" si="50"/>
        <v>56</v>
      </c>
      <c r="AU70" s="31">
        <f t="shared" si="74"/>
        <v>5.647612456747399</v>
      </c>
      <c r="AV70" s="34">
        <f t="shared" si="51"/>
        <v>114.97367246764837</v>
      </c>
      <c r="AW70" s="31">
        <f t="shared" si="75"/>
        <v>23.805956787034873</v>
      </c>
      <c r="AX70" s="34">
        <f t="shared" si="52"/>
        <v>347.44791130333294</v>
      </c>
      <c r="AY70" s="31">
        <f t="shared" si="76"/>
        <v>362.31253477851783</v>
      </c>
      <c r="AZ70" s="29"/>
      <c r="BA70" s="26" t="e">
        <f t="shared" si="77"/>
        <v>#DIV/0!</v>
      </c>
    </row>
    <row r="71" spans="1:53" s="14" customFormat="1" ht="12.75">
      <c r="A71" s="24">
        <v>65</v>
      </c>
      <c r="B71" s="28">
        <v>0.47099537037037037</v>
      </c>
      <c r="C71" s="27"/>
      <c r="D71" s="30">
        <v>38</v>
      </c>
      <c r="E71" s="31">
        <f t="shared" si="55"/>
        <v>6.577716262975768</v>
      </c>
      <c r="F71" s="30">
        <v>242</v>
      </c>
      <c r="G71" s="31">
        <f aca="true" t="shared" si="80" ref="G71:G84">(F71-$F$94)*(F71-$F$94)</f>
        <v>0.174429065743936</v>
      </c>
      <c r="H71" s="32">
        <v>17.34</v>
      </c>
      <c r="I71" s="31">
        <f aca="true" t="shared" si="81" ref="I71:I91">(H71-$H$94)*(H71-$H$94)</f>
        <v>0.20675743944637193</v>
      </c>
      <c r="J71" s="33">
        <f t="shared" si="39"/>
        <v>5.737704918032787</v>
      </c>
      <c r="K71" s="31">
        <f t="shared" si="78"/>
        <v>0.0021551765055275026</v>
      </c>
      <c r="L71" s="32">
        <v>2.65</v>
      </c>
      <c r="M71" s="31">
        <f aca="true" t="shared" si="82" ref="M71:M91">(L71-$L$94)*(L71-$L$94)</f>
        <v>0.11592022145328777</v>
      </c>
      <c r="N71" s="33">
        <f t="shared" si="40"/>
        <v>7.435460992907802</v>
      </c>
      <c r="O71" s="31">
        <f aca="true" t="shared" si="83" ref="O71:O91">(N71-$N$94)*(N71-$N$94)</f>
        <v>0.002550764393181717</v>
      </c>
      <c r="P71" s="30">
        <v>130</v>
      </c>
      <c r="Q71" s="31">
        <f aca="true" t="shared" si="84" ref="Q71:Q91">(P71-$P$94)*(P71-$P$94)</f>
        <v>1876.4185467128023</v>
      </c>
      <c r="R71" s="34">
        <f t="shared" si="41"/>
        <v>162.55803571428572</v>
      </c>
      <c r="S71" s="31">
        <f aca="true" t="shared" si="85" ref="S71:S91">(R71-$R$94)*(R71-$R$94)</f>
        <v>2933.9985703341285</v>
      </c>
      <c r="T71" s="34">
        <v>613</v>
      </c>
      <c r="U71" s="31">
        <f aca="true" t="shared" si="86" ref="U71:U91">(T71-$T$94)*(T71-$T$94)</f>
        <v>140.00035062983832</v>
      </c>
      <c r="V71" s="30">
        <v>54</v>
      </c>
      <c r="W71" s="31">
        <f aca="true" t="shared" si="87" ref="W71:W91">(V71-$V$94)*(V71-$V$94)</f>
        <v>0.14173010380622736</v>
      </c>
      <c r="X71" s="34">
        <f t="shared" si="42"/>
        <v>72.3132530120482</v>
      </c>
      <c r="Y71" s="31">
        <f aca="true" t="shared" si="88" ref="Y71:Y91">(X71-$X$94)*(X71-$X$94)</f>
        <v>0.2541618617080806</v>
      </c>
      <c r="Z71" s="34">
        <f t="shared" si="43"/>
        <v>217.33491342418856</v>
      </c>
      <c r="AA71" s="31">
        <f aca="true" t="shared" si="89" ref="AA71:AA91">(Z71-$Z$94)*(Z71-$Z$94)</f>
        <v>9.78083345783396</v>
      </c>
      <c r="AB71" s="35">
        <v>0</v>
      </c>
      <c r="AC71" s="31">
        <f aca="true" t="shared" si="90" ref="AC71:AC91">(AB71-$AB$94)*(AB71-$AB$94)</f>
        <v>0</v>
      </c>
      <c r="AD71" s="34">
        <f t="shared" si="44"/>
        <v>0</v>
      </c>
      <c r="AE71" s="31">
        <f aca="true" t="shared" si="91" ref="AE71:AE91">(AD71-$AD$94)*(AD71-$AD$94)</f>
        <v>0</v>
      </c>
      <c r="AF71" s="34">
        <f t="shared" si="45"/>
        <v>0</v>
      </c>
      <c r="AG71" s="31">
        <f aca="true" t="shared" si="92" ref="AG71:AG91">(AF71-$AF$94)*(AF71-$AF$94)</f>
        <v>0</v>
      </c>
      <c r="AH71" s="35">
        <v>0</v>
      </c>
      <c r="AI71" s="31">
        <f t="shared" si="79"/>
        <v>0</v>
      </c>
      <c r="AJ71" s="34">
        <f t="shared" si="46"/>
        <v>0</v>
      </c>
      <c r="AK71" s="31">
        <f aca="true" t="shared" si="93" ref="AK71:AK91">(AJ71-$AJ$94)*(AJ71-$AJ$94)</f>
        <v>0</v>
      </c>
      <c r="AL71" s="34">
        <f t="shared" si="47"/>
        <v>0</v>
      </c>
      <c r="AM71" s="31">
        <f aca="true" t="shared" si="94" ref="AM71:AM91">(AL71-$AL$94)*(AL71-$AL$94)</f>
        <v>0</v>
      </c>
      <c r="AN71" s="35">
        <v>0</v>
      </c>
      <c r="AO71" s="31">
        <f aca="true" t="shared" si="95" ref="AO71:AO91">(AN71-$AN$94)*(AN71-$AN$94)</f>
        <v>0</v>
      </c>
      <c r="AP71" s="34">
        <f t="shared" si="48"/>
        <v>0</v>
      </c>
      <c r="AQ71" s="31">
        <f aca="true" t="shared" si="96" ref="AQ71:AQ91">(AP71-$AP$94)*(AP71-$AP$94)</f>
        <v>0</v>
      </c>
      <c r="AR71" s="34">
        <f t="shared" si="49"/>
        <v>0</v>
      </c>
      <c r="AS71" s="31">
        <f aca="true" t="shared" si="97" ref="AS71:AS91">(AR71-$AR$94)*(AR71-$AR$94)</f>
        <v>0</v>
      </c>
      <c r="AT71" s="34">
        <f t="shared" si="50"/>
        <v>54</v>
      </c>
      <c r="AU71" s="31">
        <f aca="true" t="shared" si="98" ref="AU71:AU91">(AT71-$AT$94)*(AT71-$AT$94)</f>
        <v>0.14173010380622736</v>
      </c>
      <c r="AV71" s="34">
        <f t="shared" si="51"/>
        <v>110.86746987951807</v>
      </c>
      <c r="AW71" s="31">
        <f aca="true" t="shared" si="99" ref="AW71:AW91">(AV71-$AV$94)*(AV71-$AV$94)</f>
        <v>0.5974242660014398</v>
      </c>
      <c r="AX71" s="34">
        <f t="shared" si="52"/>
        <v>333.2082428072947</v>
      </c>
      <c r="AY71" s="31">
        <f aca="true" t="shared" si="100" ref="AY71:AY91">(AX71-$AX$94)*(AX71-$AX$94)</f>
        <v>22.990495938920436</v>
      </c>
      <c r="AZ71" s="29"/>
      <c r="BA71" s="26" t="e">
        <f aca="true" t="shared" si="101" ref="BA71:BA91">(AZ71-$AZ$94)*(AZ71-$AZ$94)</f>
        <v>#DIV/0!</v>
      </c>
    </row>
    <row r="72" spans="1:53" s="14" customFormat="1" ht="12.75">
      <c r="A72" s="24">
        <v>66</v>
      </c>
      <c r="B72" s="28">
        <v>0.512662037037037</v>
      </c>
      <c r="C72" s="27"/>
      <c r="D72" s="30">
        <v>39</v>
      </c>
      <c r="E72" s="31">
        <f t="shared" si="55"/>
        <v>12.707128027681646</v>
      </c>
      <c r="F72" s="30">
        <v>241.2</v>
      </c>
      <c r="G72" s="31">
        <f t="shared" si="80"/>
        <v>1.482664359861594</v>
      </c>
      <c r="H72" s="32">
        <v>18.34</v>
      </c>
      <c r="I72" s="31">
        <f t="shared" si="81"/>
        <v>2.1161692041522655</v>
      </c>
      <c r="J72" s="33">
        <f>21/(21-H72)</f>
        <v>7.894736842105263</v>
      </c>
      <c r="K72" s="31">
        <f t="shared" si="78"/>
        <v>4.855217474390809</v>
      </c>
      <c r="L72" s="32">
        <v>1.74</v>
      </c>
      <c r="M72" s="31">
        <f t="shared" si="82"/>
        <v>1.5636766920415244</v>
      </c>
      <c r="N72" s="33">
        <f>1+((($C$2/L72-1)*($C$3/$C$4)))</f>
        <v>11.312252384446076</v>
      </c>
      <c r="O72" s="31">
        <f t="shared" si="83"/>
        <v>15.423657675463813</v>
      </c>
      <c r="P72" s="30">
        <v>158</v>
      </c>
      <c r="Q72" s="31">
        <f t="shared" si="84"/>
        <v>234.63031141868498</v>
      </c>
      <c r="R72" s="34">
        <f>(28.01/22.4)*P72</f>
        <v>197.57053571428574</v>
      </c>
      <c r="S72" s="31">
        <f t="shared" si="85"/>
        <v>366.87177254000875</v>
      </c>
      <c r="T72" s="34">
        <v>817.0210123523094</v>
      </c>
      <c r="U72" s="31">
        <f t="shared" si="86"/>
        <v>36936.54943999157</v>
      </c>
      <c r="V72" s="30">
        <v>49</v>
      </c>
      <c r="W72" s="31">
        <f t="shared" si="87"/>
        <v>21.3770242214533</v>
      </c>
      <c r="X72" s="34">
        <f>(30.01/22.41)*V72</f>
        <v>65.61758143685854</v>
      </c>
      <c r="Y72" s="31">
        <f t="shared" si="88"/>
        <v>38.33500525288925</v>
      </c>
      <c r="Z72" s="34">
        <f>((21-10)/(21-H72))*X72</f>
        <v>271.3509006787383</v>
      </c>
      <c r="AA72" s="31">
        <f t="shared" si="89"/>
        <v>3265.3704105699476</v>
      </c>
      <c r="AB72" s="35">
        <v>0</v>
      </c>
      <c r="AC72" s="31">
        <f t="shared" si="90"/>
        <v>0</v>
      </c>
      <c r="AD72" s="34">
        <f>(64.5/21.84)*AB72</f>
        <v>0</v>
      </c>
      <c r="AE72" s="31">
        <f t="shared" si="91"/>
        <v>0</v>
      </c>
      <c r="AF72" s="34">
        <f>((21-10)/(21-H72))*AD72</f>
        <v>0</v>
      </c>
      <c r="AG72" s="31">
        <f t="shared" si="92"/>
        <v>0</v>
      </c>
      <c r="AH72" s="35">
        <v>0</v>
      </c>
      <c r="AI72" s="31">
        <f t="shared" si="79"/>
        <v>0</v>
      </c>
      <c r="AJ72" s="34">
        <f>(46.01/22.41)*AH72</f>
        <v>0</v>
      </c>
      <c r="AK72" s="31">
        <f t="shared" si="93"/>
        <v>0</v>
      </c>
      <c r="AL72" s="34">
        <f>((21-10)/(21-H72))*AJ72</f>
        <v>0</v>
      </c>
      <c r="AM72" s="31">
        <f t="shared" si="94"/>
        <v>0</v>
      </c>
      <c r="AN72" s="35">
        <v>0</v>
      </c>
      <c r="AO72" s="31">
        <f t="shared" si="95"/>
        <v>0</v>
      </c>
      <c r="AP72" s="34">
        <f>(37.2/22.4)*AN72</f>
        <v>0</v>
      </c>
      <c r="AQ72" s="31">
        <f t="shared" si="96"/>
        <v>0</v>
      </c>
      <c r="AR72" s="34">
        <f t="shared" si="49"/>
        <v>0</v>
      </c>
      <c r="AS72" s="31">
        <f t="shared" si="97"/>
        <v>0</v>
      </c>
      <c r="AT72" s="34">
        <f>AH72+V72</f>
        <v>49</v>
      </c>
      <c r="AU72" s="31">
        <f t="shared" si="98"/>
        <v>21.3770242214533</v>
      </c>
      <c r="AV72" s="34">
        <f>(46.01/22.41)*AT72</f>
        <v>100.60196340919232</v>
      </c>
      <c r="AW72" s="31">
        <f t="shared" si="99"/>
        <v>90.1089652926376</v>
      </c>
      <c r="AX72" s="34">
        <f>((21-10)/(21-H72))*AV72</f>
        <v>416.02315695530655</v>
      </c>
      <c r="AY72" s="31">
        <f t="shared" si="100"/>
        <v>7675.469118958332</v>
      </c>
      <c r="AZ72" s="29"/>
      <c r="BA72" s="26" t="e">
        <f t="shared" si="101"/>
        <v>#DIV/0!</v>
      </c>
    </row>
    <row r="73" spans="1:53" s="14" customFormat="1" ht="12.75">
      <c r="A73" s="24">
        <v>67</v>
      </c>
      <c r="B73" s="28">
        <v>0.554328703703704</v>
      </c>
      <c r="C73" s="27"/>
      <c r="D73" s="30">
        <v>39</v>
      </c>
      <c r="E73" s="31">
        <f t="shared" si="55"/>
        <v>12.707128027681646</v>
      </c>
      <c r="F73" s="30">
        <v>241</v>
      </c>
      <c r="G73" s="31">
        <f t="shared" si="80"/>
        <v>2.009723183390974</v>
      </c>
      <c r="H73" s="32">
        <v>17.34</v>
      </c>
      <c r="I73" s="31">
        <f t="shared" si="81"/>
        <v>0.20675743944637193</v>
      </c>
      <c r="J73" s="33">
        <f>21/(21-H73)</f>
        <v>5.737704918032787</v>
      </c>
      <c r="K73" s="31">
        <f t="shared" si="78"/>
        <v>0.0021551765055275026</v>
      </c>
      <c r="L73" s="32">
        <v>2.8</v>
      </c>
      <c r="M73" s="31">
        <f t="shared" si="82"/>
        <v>0.03627904498269932</v>
      </c>
      <c r="N73" s="33">
        <f>1+((($C$2/L73-1)*($C$3/$C$4)))</f>
        <v>7.0383485309017235</v>
      </c>
      <c r="O73" s="31">
        <f t="shared" si="83"/>
        <v>0.12013666842608116</v>
      </c>
      <c r="P73" s="30">
        <v>154</v>
      </c>
      <c r="Q73" s="31">
        <f t="shared" si="84"/>
        <v>373.1714878892732</v>
      </c>
      <c r="R73" s="34">
        <f>(28.01/22.4)*P73</f>
        <v>192.56875000000002</v>
      </c>
      <c r="S73" s="31">
        <f t="shared" si="85"/>
        <v>583.4970102350869</v>
      </c>
      <c r="T73" s="34">
        <v>578.7585382513662</v>
      </c>
      <c r="U73" s="31">
        <f t="shared" si="86"/>
        <v>2122.7799463906476</v>
      </c>
      <c r="V73" s="30">
        <v>54</v>
      </c>
      <c r="W73" s="31">
        <f t="shared" si="87"/>
        <v>0.14173010380622736</v>
      </c>
      <c r="X73" s="34">
        <f>(30.01/22.41)*V73</f>
        <v>72.3132530120482</v>
      </c>
      <c r="Y73" s="31">
        <f t="shared" si="88"/>
        <v>0.2541618617080806</v>
      </c>
      <c r="Z73" s="34">
        <f>((21-10)/(21-H73))*X73</f>
        <v>217.33491342418856</v>
      </c>
      <c r="AA73" s="31">
        <f t="shared" si="89"/>
        <v>9.78083345783396</v>
      </c>
      <c r="AB73" s="35">
        <v>0</v>
      </c>
      <c r="AC73" s="31">
        <f t="shared" si="90"/>
        <v>0</v>
      </c>
      <c r="AD73" s="34">
        <f>(64.5/21.84)*AB73</f>
        <v>0</v>
      </c>
      <c r="AE73" s="31">
        <f t="shared" si="91"/>
        <v>0</v>
      </c>
      <c r="AF73" s="34">
        <f>((21-10)/(21-H73))*AD73</f>
        <v>0</v>
      </c>
      <c r="AG73" s="31">
        <f t="shared" si="92"/>
        <v>0</v>
      </c>
      <c r="AH73" s="35">
        <v>0</v>
      </c>
      <c r="AI73" s="31">
        <f t="shared" si="79"/>
        <v>0</v>
      </c>
      <c r="AJ73" s="34">
        <f>(46.01/22.41)*AH73</f>
        <v>0</v>
      </c>
      <c r="AK73" s="31">
        <f t="shared" si="93"/>
        <v>0</v>
      </c>
      <c r="AL73" s="34">
        <f>((21-10)/(21-H73))*AJ73</f>
        <v>0</v>
      </c>
      <c r="AM73" s="31">
        <f t="shared" si="94"/>
        <v>0</v>
      </c>
      <c r="AN73" s="35">
        <v>0</v>
      </c>
      <c r="AO73" s="31">
        <f t="shared" si="95"/>
        <v>0</v>
      </c>
      <c r="AP73" s="34">
        <f>(37.2/22.4)*AN73</f>
        <v>0</v>
      </c>
      <c r="AQ73" s="31">
        <f t="shared" si="96"/>
        <v>0</v>
      </c>
      <c r="AR73" s="34">
        <f t="shared" si="49"/>
        <v>0</v>
      </c>
      <c r="AS73" s="31">
        <f t="shared" si="97"/>
        <v>0</v>
      </c>
      <c r="AT73" s="34">
        <f>AH73+V73</f>
        <v>54</v>
      </c>
      <c r="AU73" s="31">
        <f t="shared" si="98"/>
        <v>0.14173010380622736</v>
      </c>
      <c r="AV73" s="34">
        <f>(46.01/22.41)*AT73</f>
        <v>110.86746987951807</v>
      </c>
      <c r="AW73" s="31">
        <f t="shared" si="99"/>
        <v>0.5974242660014398</v>
      </c>
      <c r="AX73" s="34">
        <f>((21-10)/(21-H73))*AV73</f>
        <v>333.2082428072947</v>
      </c>
      <c r="AY73" s="31">
        <f t="shared" si="100"/>
        <v>22.990495938920436</v>
      </c>
      <c r="AZ73" s="29"/>
      <c r="BA73" s="26" t="e">
        <f t="shared" si="101"/>
        <v>#DIV/0!</v>
      </c>
    </row>
    <row r="74" spans="1:53" s="14" customFormat="1" ht="12.75">
      <c r="A74" s="24">
        <v>68</v>
      </c>
      <c r="B74" s="28">
        <v>0.4716898148148148</v>
      </c>
      <c r="C74" s="27"/>
      <c r="D74" s="30">
        <v>39</v>
      </c>
      <c r="E74" s="31">
        <f t="shared" si="55"/>
        <v>12.707128027681646</v>
      </c>
      <c r="F74" s="30">
        <v>242.6</v>
      </c>
      <c r="G74" s="31">
        <f t="shared" si="80"/>
        <v>0.03325259515571105</v>
      </c>
      <c r="H74" s="32">
        <v>17.46</v>
      </c>
      <c r="I74" s="31">
        <f t="shared" si="81"/>
        <v>0.3302868512110803</v>
      </c>
      <c r="J74" s="33">
        <f t="shared" si="39"/>
        <v>5.9322033898305095</v>
      </c>
      <c r="K74" s="31">
        <f t="shared" si="78"/>
        <v>0.058043578927701935</v>
      </c>
      <c r="L74" s="32">
        <v>2.57</v>
      </c>
      <c r="M74" s="31">
        <f t="shared" si="82"/>
        <v>0.17679551557093504</v>
      </c>
      <c r="N74" s="33">
        <f t="shared" si="40"/>
        <v>7.666208571349726</v>
      </c>
      <c r="O74" s="31">
        <f t="shared" si="83"/>
        <v>0.07910306504978354</v>
      </c>
      <c r="P74" s="30">
        <v>194</v>
      </c>
      <c r="Q74" s="31">
        <f t="shared" si="84"/>
        <v>427.7597231833912</v>
      </c>
      <c r="R74" s="34">
        <f t="shared" si="41"/>
        <v>242.58660714285716</v>
      </c>
      <c r="S74" s="31">
        <f t="shared" si="85"/>
        <v>668.8520631312447</v>
      </c>
      <c r="T74" s="34">
        <v>753.8001916868445</v>
      </c>
      <c r="U74" s="31">
        <f t="shared" si="86"/>
        <v>16632.74948728347</v>
      </c>
      <c r="V74" s="30">
        <v>52</v>
      </c>
      <c r="W74" s="31">
        <f t="shared" si="87"/>
        <v>2.6358477508650564</v>
      </c>
      <c r="X74" s="34">
        <f t="shared" si="42"/>
        <v>69.63498438197234</v>
      </c>
      <c r="Y74" s="31">
        <f t="shared" si="88"/>
        <v>4.726814935907867</v>
      </c>
      <c r="Z74" s="34">
        <f t="shared" si="43"/>
        <v>216.37989497223052</v>
      </c>
      <c r="AA74" s="31">
        <f t="shared" si="89"/>
        <v>4.719382390310682</v>
      </c>
      <c r="AB74" s="35">
        <v>0</v>
      </c>
      <c r="AC74" s="31">
        <f t="shared" si="90"/>
        <v>0</v>
      </c>
      <c r="AD74" s="34">
        <f t="shared" si="44"/>
        <v>0</v>
      </c>
      <c r="AE74" s="31">
        <f t="shared" si="91"/>
        <v>0</v>
      </c>
      <c r="AF74" s="34">
        <f t="shared" si="45"/>
        <v>0</v>
      </c>
      <c r="AG74" s="31">
        <f t="shared" si="92"/>
        <v>0</v>
      </c>
      <c r="AH74" s="35">
        <v>0</v>
      </c>
      <c r="AI74" s="31">
        <f t="shared" si="79"/>
        <v>0</v>
      </c>
      <c r="AJ74" s="34">
        <f t="shared" si="46"/>
        <v>0</v>
      </c>
      <c r="AK74" s="31">
        <f t="shared" si="93"/>
        <v>0</v>
      </c>
      <c r="AL74" s="34">
        <f t="shared" si="47"/>
        <v>0</v>
      </c>
      <c r="AM74" s="31">
        <f t="shared" si="94"/>
        <v>0</v>
      </c>
      <c r="AN74" s="35">
        <v>0</v>
      </c>
      <c r="AO74" s="31">
        <f t="shared" si="95"/>
        <v>0</v>
      </c>
      <c r="AP74" s="34">
        <f t="shared" si="48"/>
        <v>0</v>
      </c>
      <c r="AQ74" s="31">
        <f t="shared" si="96"/>
        <v>0</v>
      </c>
      <c r="AR74" s="34">
        <f t="shared" si="49"/>
        <v>0</v>
      </c>
      <c r="AS74" s="31">
        <f t="shared" si="97"/>
        <v>0</v>
      </c>
      <c r="AT74" s="34">
        <f t="shared" si="50"/>
        <v>52</v>
      </c>
      <c r="AU74" s="31">
        <f t="shared" si="98"/>
        <v>2.6358477508650564</v>
      </c>
      <c r="AV74" s="34">
        <f t="shared" si="51"/>
        <v>106.76126729138777</v>
      </c>
      <c r="AW74" s="31">
        <f t="shared" si="99"/>
        <v>11.110691134503979</v>
      </c>
      <c r="AX74" s="34">
        <f t="shared" si="52"/>
        <v>331.7440509054423</v>
      </c>
      <c r="AY74" s="31">
        <f t="shared" si="100"/>
        <v>11.093220444495278</v>
      </c>
      <c r="AZ74" s="29"/>
      <c r="BA74" s="26" t="e">
        <f t="shared" si="101"/>
        <v>#DIV/0!</v>
      </c>
    </row>
    <row r="75" spans="1:53" s="14" customFormat="1" ht="12.75">
      <c r="A75" s="24">
        <v>69</v>
      </c>
      <c r="B75" s="28">
        <v>0.47238425925925925</v>
      </c>
      <c r="C75" s="27"/>
      <c r="D75" s="30">
        <v>39</v>
      </c>
      <c r="E75" s="31">
        <f t="shared" si="55"/>
        <v>12.707128027681646</v>
      </c>
      <c r="F75" s="30">
        <v>241</v>
      </c>
      <c r="G75" s="31">
        <f t="shared" si="80"/>
        <v>2.009723183390974</v>
      </c>
      <c r="H75" s="32">
        <v>17.48</v>
      </c>
      <c r="I75" s="31">
        <f t="shared" si="81"/>
        <v>0.35367508650519774</v>
      </c>
      <c r="J75" s="33">
        <f t="shared" si="39"/>
        <v>5.965909090909092</v>
      </c>
      <c r="K75" s="31">
        <f t="shared" si="78"/>
        <v>0.07542056666512563</v>
      </c>
      <c r="L75" s="32">
        <v>2.55</v>
      </c>
      <c r="M75" s="31">
        <f t="shared" si="82"/>
        <v>0.19401433910034685</v>
      </c>
      <c r="N75" s="33">
        <f t="shared" si="40"/>
        <v>7.726157697121403</v>
      </c>
      <c r="O75" s="31">
        <f t="shared" si="83"/>
        <v>0.11641866624778276</v>
      </c>
      <c r="P75" s="30">
        <v>177</v>
      </c>
      <c r="Q75" s="31">
        <f t="shared" si="84"/>
        <v>13.559723183391037</v>
      </c>
      <c r="R75" s="34">
        <f t="shared" si="41"/>
        <v>221.32901785714287</v>
      </c>
      <c r="S75" s="31">
        <f t="shared" si="85"/>
        <v>21.20220379610473</v>
      </c>
      <c r="T75" s="34">
        <v>691.6531808035716</v>
      </c>
      <c r="U75" s="31">
        <f t="shared" si="86"/>
        <v>4465.046899057405</v>
      </c>
      <c r="V75" s="30">
        <v>55</v>
      </c>
      <c r="W75" s="31">
        <f t="shared" si="87"/>
        <v>1.8946712802768129</v>
      </c>
      <c r="X75" s="34">
        <f t="shared" si="42"/>
        <v>73.65238732708613</v>
      </c>
      <c r="Y75" s="31">
        <f t="shared" si="88"/>
        <v>3.3976774657445112</v>
      </c>
      <c r="Z75" s="34">
        <f t="shared" si="43"/>
        <v>230.1637103971442</v>
      </c>
      <c r="AA75" s="31">
        <f t="shared" si="89"/>
        <v>254.60125601290332</v>
      </c>
      <c r="AB75" s="35">
        <v>0</v>
      </c>
      <c r="AC75" s="31">
        <f t="shared" si="90"/>
        <v>0</v>
      </c>
      <c r="AD75" s="34">
        <f t="shared" si="44"/>
        <v>0</v>
      </c>
      <c r="AE75" s="31">
        <f t="shared" si="91"/>
        <v>0</v>
      </c>
      <c r="AF75" s="34">
        <f t="shared" si="45"/>
        <v>0</v>
      </c>
      <c r="AG75" s="31">
        <f t="shared" si="92"/>
        <v>0</v>
      </c>
      <c r="AH75" s="35">
        <v>0</v>
      </c>
      <c r="AI75" s="31">
        <f t="shared" si="79"/>
        <v>0</v>
      </c>
      <c r="AJ75" s="34">
        <f t="shared" si="46"/>
        <v>0</v>
      </c>
      <c r="AK75" s="31">
        <f t="shared" si="93"/>
        <v>0</v>
      </c>
      <c r="AL75" s="34">
        <f t="shared" si="47"/>
        <v>0</v>
      </c>
      <c r="AM75" s="31">
        <f t="shared" si="94"/>
        <v>0</v>
      </c>
      <c r="AN75" s="35">
        <v>0</v>
      </c>
      <c r="AO75" s="31">
        <f t="shared" si="95"/>
        <v>0</v>
      </c>
      <c r="AP75" s="34">
        <f t="shared" si="48"/>
        <v>0</v>
      </c>
      <c r="AQ75" s="31">
        <f t="shared" si="96"/>
        <v>0</v>
      </c>
      <c r="AR75" s="34">
        <f t="shared" si="49"/>
        <v>0</v>
      </c>
      <c r="AS75" s="31">
        <f t="shared" si="97"/>
        <v>0</v>
      </c>
      <c r="AT75" s="34">
        <f t="shared" si="50"/>
        <v>55</v>
      </c>
      <c r="AU75" s="31">
        <f t="shared" si="98"/>
        <v>1.8946712802768129</v>
      </c>
      <c r="AV75" s="34">
        <f t="shared" si="51"/>
        <v>112.92057117358321</v>
      </c>
      <c r="AW75" s="31">
        <f t="shared" si="99"/>
        <v>7.98646560282612</v>
      </c>
      <c r="AX75" s="34">
        <f t="shared" si="52"/>
        <v>352.8767849174476</v>
      </c>
      <c r="AY75" s="31">
        <f t="shared" si="100"/>
        <v>598.457091376028</v>
      </c>
      <c r="AZ75" s="29"/>
      <c r="BA75" s="26" t="e">
        <f t="shared" si="101"/>
        <v>#DIV/0!</v>
      </c>
    </row>
    <row r="76" spans="1:53" s="14" customFormat="1" ht="12.75">
      <c r="A76" s="24">
        <v>70</v>
      </c>
      <c r="B76" s="28">
        <v>0.4730787037037037</v>
      </c>
      <c r="C76" s="27"/>
      <c r="D76" s="30">
        <v>39</v>
      </c>
      <c r="E76" s="31">
        <f t="shared" si="55"/>
        <v>12.707128027681646</v>
      </c>
      <c r="F76" s="30">
        <v>242</v>
      </c>
      <c r="G76" s="31">
        <f t="shared" si="80"/>
        <v>0.174429065743936</v>
      </c>
      <c r="H76" s="32">
        <v>17.56</v>
      </c>
      <c r="I76" s="31">
        <f t="shared" si="81"/>
        <v>0.45522802768166704</v>
      </c>
      <c r="J76" s="33">
        <f t="shared" si="39"/>
        <v>6.104651162790695</v>
      </c>
      <c r="K76" s="31">
        <f t="shared" si="78"/>
        <v>0.17087485889615162</v>
      </c>
      <c r="L76" s="32">
        <v>2.49</v>
      </c>
      <c r="M76" s="31">
        <f t="shared" si="82"/>
        <v>0.2504708096885819</v>
      </c>
      <c r="N76" s="33">
        <f t="shared" si="40"/>
        <v>7.91178330342647</v>
      </c>
      <c r="O76" s="31">
        <f t="shared" si="83"/>
        <v>0.27754711282954664</v>
      </c>
      <c r="P76" s="30">
        <v>141</v>
      </c>
      <c r="Q76" s="31">
        <f t="shared" si="84"/>
        <v>1044.4303114186848</v>
      </c>
      <c r="R76" s="34">
        <f t="shared" si="41"/>
        <v>176.31294642857145</v>
      </c>
      <c r="S76" s="31">
        <f t="shared" si="85"/>
        <v>1633.0882285747668</v>
      </c>
      <c r="T76" s="34">
        <v>622</v>
      </c>
      <c r="U76" s="31">
        <f t="shared" si="86"/>
        <v>8.021211735749413</v>
      </c>
      <c r="V76" s="30">
        <v>57</v>
      </c>
      <c r="W76" s="31">
        <f t="shared" si="87"/>
        <v>11.400553633217983</v>
      </c>
      <c r="X76" s="34">
        <f t="shared" si="42"/>
        <v>76.33065595716198</v>
      </c>
      <c r="Y76" s="31">
        <f t="shared" si="88"/>
        <v>20.44439295608989</v>
      </c>
      <c r="Z76" s="34">
        <f t="shared" si="43"/>
        <v>244.0805859095295</v>
      </c>
      <c r="AA76" s="31">
        <f t="shared" si="89"/>
        <v>892.402395884735</v>
      </c>
      <c r="AB76" s="35">
        <v>0</v>
      </c>
      <c r="AC76" s="31">
        <f t="shared" si="90"/>
        <v>0</v>
      </c>
      <c r="AD76" s="34">
        <f t="shared" si="44"/>
        <v>0</v>
      </c>
      <c r="AE76" s="31">
        <f t="shared" si="91"/>
        <v>0</v>
      </c>
      <c r="AF76" s="34">
        <f t="shared" si="45"/>
        <v>0</v>
      </c>
      <c r="AG76" s="31">
        <f t="shared" si="92"/>
        <v>0</v>
      </c>
      <c r="AH76" s="35">
        <v>0</v>
      </c>
      <c r="AI76" s="31">
        <f t="shared" si="79"/>
        <v>0</v>
      </c>
      <c r="AJ76" s="34">
        <f t="shared" si="46"/>
        <v>0</v>
      </c>
      <c r="AK76" s="31">
        <f t="shared" si="93"/>
        <v>0</v>
      </c>
      <c r="AL76" s="34">
        <f t="shared" si="47"/>
        <v>0</v>
      </c>
      <c r="AM76" s="31">
        <f t="shared" si="94"/>
        <v>0</v>
      </c>
      <c r="AN76" s="35">
        <v>0</v>
      </c>
      <c r="AO76" s="31">
        <f t="shared" si="95"/>
        <v>0</v>
      </c>
      <c r="AP76" s="34">
        <f t="shared" si="48"/>
        <v>0</v>
      </c>
      <c r="AQ76" s="31">
        <f t="shared" si="96"/>
        <v>0</v>
      </c>
      <c r="AR76" s="34">
        <f t="shared" si="49"/>
        <v>0</v>
      </c>
      <c r="AS76" s="31">
        <f t="shared" si="97"/>
        <v>0</v>
      </c>
      <c r="AT76" s="34">
        <f t="shared" si="50"/>
        <v>57</v>
      </c>
      <c r="AU76" s="31">
        <f t="shared" si="98"/>
        <v>11.400553633217983</v>
      </c>
      <c r="AV76" s="34">
        <f t="shared" si="51"/>
        <v>117.02677376171351</v>
      </c>
      <c r="AW76" s="31">
        <f t="shared" si="99"/>
        <v>48.05589781862748</v>
      </c>
      <c r="AX76" s="34">
        <f t="shared" si="52"/>
        <v>374.2135207496652</v>
      </c>
      <c r="AY76" s="31">
        <f t="shared" si="100"/>
        <v>2097.650854287665</v>
      </c>
      <c r="AZ76" s="29"/>
      <c r="BA76" s="26" t="e">
        <f t="shared" si="101"/>
        <v>#DIV/0!</v>
      </c>
    </row>
    <row r="77" spans="1:53" s="14" customFormat="1" ht="12.75">
      <c r="A77" s="24">
        <v>71</v>
      </c>
      <c r="B77" s="28">
        <v>0.47377314814814814</v>
      </c>
      <c r="C77" s="27"/>
      <c r="D77" s="30">
        <v>39</v>
      </c>
      <c r="E77" s="31">
        <f t="shared" si="55"/>
        <v>12.707128027681646</v>
      </c>
      <c r="F77" s="30">
        <v>241</v>
      </c>
      <c r="G77" s="31">
        <f t="shared" si="80"/>
        <v>2.009723183390974</v>
      </c>
      <c r="H77" s="32">
        <v>17.81</v>
      </c>
      <c r="I77" s="31">
        <f t="shared" si="81"/>
        <v>0.8550809688581399</v>
      </c>
      <c r="J77" s="33">
        <f t="shared" si="39"/>
        <v>6.583072100313477</v>
      </c>
      <c r="K77" s="31">
        <f t="shared" si="78"/>
        <v>0.7952912962909111</v>
      </c>
      <c r="L77" s="32">
        <v>2.31</v>
      </c>
      <c r="M77" s="31">
        <f t="shared" si="82"/>
        <v>0.46304022145328816</v>
      </c>
      <c r="N77" s="33">
        <f t="shared" si="40"/>
        <v>8.526517454177029</v>
      </c>
      <c r="O77" s="31">
        <f t="shared" si="83"/>
        <v>1.3031627816033906</v>
      </c>
      <c r="P77" s="30">
        <v>152</v>
      </c>
      <c r="Q77" s="31">
        <f t="shared" si="84"/>
        <v>454.4420761245673</v>
      </c>
      <c r="R77" s="34">
        <f t="shared" si="41"/>
        <v>190.06785714285718</v>
      </c>
      <c r="S77" s="31">
        <f t="shared" si="85"/>
        <v>710.5730243313498</v>
      </c>
      <c r="T77" s="34">
        <v>655.4064039408865</v>
      </c>
      <c r="U77" s="31">
        <f t="shared" si="86"/>
        <v>934.7835130580414</v>
      </c>
      <c r="V77" s="30">
        <v>54</v>
      </c>
      <c r="W77" s="31">
        <f t="shared" si="87"/>
        <v>0.14173010380622736</v>
      </c>
      <c r="X77" s="34">
        <f t="shared" si="42"/>
        <v>72.3132530120482</v>
      </c>
      <c r="Y77" s="31">
        <f t="shared" si="88"/>
        <v>0.2541618617080806</v>
      </c>
      <c r="Z77" s="34">
        <f t="shared" si="43"/>
        <v>249.35604486913158</v>
      </c>
      <c r="AA77" s="31">
        <f t="shared" si="89"/>
        <v>1235.4215408257958</v>
      </c>
      <c r="AB77" s="35">
        <v>0</v>
      </c>
      <c r="AC77" s="31">
        <f t="shared" si="90"/>
        <v>0</v>
      </c>
      <c r="AD77" s="34">
        <f t="shared" si="44"/>
        <v>0</v>
      </c>
      <c r="AE77" s="31">
        <f t="shared" si="91"/>
        <v>0</v>
      </c>
      <c r="AF77" s="34">
        <f t="shared" si="45"/>
        <v>0</v>
      </c>
      <c r="AG77" s="31">
        <f t="shared" si="92"/>
        <v>0</v>
      </c>
      <c r="AH77" s="35">
        <v>0</v>
      </c>
      <c r="AI77" s="31">
        <f t="shared" si="79"/>
        <v>0</v>
      </c>
      <c r="AJ77" s="34">
        <f t="shared" si="46"/>
        <v>0</v>
      </c>
      <c r="AK77" s="31">
        <f t="shared" si="93"/>
        <v>0</v>
      </c>
      <c r="AL77" s="34">
        <f t="shared" si="47"/>
        <v>0</v>
      </c>
      <c r="AM77" s="31">
        <f t="shared" si="94"/>
        <v>0</v>
      </c>
      <c r="AN77" s="35">
        <v>0</v>
      </c>
      <c r="AO77" s="31">
        <f t="shared" si="95"/>
        <v>0</v>
      </c>
      <c r="AP77" s="34">
        <f t="shared" si="48"/>
        <v>0</v>
      </c>
      <c r="AQ77" s="31">
        <f t="shared" si="96"/>
        <v>0</v>
      </c>
      <c r="AR77" s="34">
        <f t="shared" si="49"/>
        <v>0</v>
      </c>
      <c r="AS77" s="31">
        <f t="shared" si="97"/>
        <v>0</v>
      </c>
      <c r="AT77" s="34">
        <f t="shared" si="50"/>
        <v>54</v>
      </c>
      <c r="AU77" s="31">
        <f t="shared" si="98"/>
        <v>0.14173010380622736</v>
      </c>
      <c r="AV77" s="34">
        <f t="shared" si="51"/>
        <v>110.86746987951807</v>
      </c>
      <c r="AW77" s="31">
        <f t="shared" si="99"/>
        <v>0.5974242660014398</v>
      </c>
      <c r="AX77" s="34">
        <f t="shared" si="52"/>
        <v>382.30162027420005</v>
      </c>
      <c r="AY77" s="31">
        <f t="shared" si="100"/>
        <v>2903.9400414757906</v>
      </c>
      <c r="AZ77" s="29"/>
      <c r="BA77" s="26" t="e">
        <f t="shared" si="101"/>
        <v>#DIV/0!</v>
      </c>
    </row>
    <row r="78" spans="1:53" s="14" customFormat="1" ht="12.75">
      <c r="A78" s="24">
        <v>72</v>
      </c>
      <c r="B78" s="28">
        <v>0.4744675925925926</v>
      </c>
      <c r="C78" s="27"/>
      <c r="D78" s="30">
        <v>39</v>
      </c>
      <c r="E78" s="31">
        <f>(D78-D94)*(D78-D94)</f>
        <v>12.707128027681646</v>
      </c>
      <c r="F78" s="30">
        <v>243</v>
      </c>
      <c r="G78" s="31">
        <f t="shared" si="80"/>
        <v>0.33913494809689787</v>
      </c>
      <c r="H78" s="32">
        <v>17.79</v>
      </c>
      <c r="I78" s="31">
        <f t="shared" si="81"/>
        <v>0.8184927335640229</v>
      </c>
      <c r="J78" s="33">
        <f aca="true" t="shared" si="102" ref="J78:J91">21/(21-H78)</f>
        <v>6.542056074766354</v>
      </c>
      <c r="K78" s="31">
        <f t="shared" si="78"/>
        <v>0.7238181607699227</v>
      </c>
      <c r="L78" s="32">
        <v>2.32</v>
      </c>
      <c r="M78" s="31">
        <f t="shared" si="82"/>
        <v>0.44953080968858256</v>
      </c>
      <c r="N78" s="33">
        <f aca="true" t="shared" si="103" ref="N78:N91">1+((($C$2/L78-1)*($C$3/$C$4)))</f>
        <v>8.489863047199805</v>
      </c>
      <c r="O78" s="31">
        <f t="shared" si="83"/>
        <v>1.2208198035734628</v>
      </c>
      <c r="P78" s="30">
        <v>149</v>
      </c>
      <c r="Q78" s="31">
        <f t="shared" si="84"/>
        <v>591.3479584775084</v>
      </c>
      <c r="R78" s="34">
        <f aca="true" t="shared" si="104" ref="R78:R91">(28.01/22.4)*P78</f>
        <v>186.31651785714288</v>
      </c>
      <c r="S78" s="31">
        <f t="shared" si="85"/>
        <v>924.6412895366511</v>
      </c>
      <c r="T78" s="34">
        <v>638.467818202047</v>
      </c>
      <c r="U78" s="31">
        <f t="shared" si="86"/>
        <v>185.93078235978146</v>
      </c>
      <c r="V78" s="30">
        <v>56</v>
      </c>
      <c r="W78" s="31">
        <f t="shared" si="87"/>
        <v>5.647612456747399</v>
      </c>
      <c r="X78" s="34">
        <f aca="true" t="shared" si="105" ref="X78:X91">(30.01/22.41)*V78</f>
        <v>74.99152164212406</v>
      </c>
      <c r="Y78" s="31">
        <f t="shared" si="88"/>
        <v>10.127754497205109</v>
      </c>
      <c r="Z78" s="34">
        <f aca="true" t="shared" si="106" ref="Z78:Z91">((21-10)/(21-H78))*X78</f>
        <v>256.98029223157766</v>
      </c>
      <c r="AA78" s="31">
        <f t="shared" si="89"/>
        <v>1829.5133791473074</v>
      </c>
      <c r="AB78" s="35">
        <v>0</v>
      </c>
      <c r="AC78" s="31">
        <f t="shared" si="90"/>
        <v>0</v>
      </c>
      <c r="AD78" s="34">
        <f aca="true" t="shared" si="107" ref="AD78:AD91">(64.5/21.84)*AB78</f>
        <v>0</v>
      </c>
      <c r="AE78" s="31">
        <f t="shared" si="91"/>
        <v>0</v>
      </c>
      <c r="AF78" s="34">
        <f aca="true" t="shared" si="108" ref="AF78:AF91">((21-10)/(21-H78))*AD78</f>
        <v>0</v>
      </c>
      <c r="AG78" s="31">
        <f t="shared" si="92"/>
        <v>0</v>
      </c>
      <c r="AH78" s="35">
        <v>0</v>
      </c>
      <c r="AI78" s="31">
        <f t="shared" si="79"/>
        <v>0</v>
      </c>
      <c r="AJ78" s="34">
        <f aca="true" t="shared" si="109" ref="AJ78:AJ91">(46.01/22.41)*AH78</f>
        <v>0</v>
      </c>
      <c r="AK78" s="31">
        <f t="shared" si="93"/>
        <v>0</v>
      </c>
      <c r="AL78" s="34">
        <f aca="true" t="shared" si="110" ref="AL78:AL91">((21-10)/(21-H78))*AJ78</f>
        <v>0</v>
      </c>
      <c r="AM78" s="31">
        <f t="shared" si="94"/>
        <v>0</v>
      </c>
      <c r="AN78" s="35">
        <v>0</v>
      </c>
      <c r="AO78" s="31">
        <f t="shared" si="95"/>
        <v>0</v>
      </c>
      <c r="AP78" s="34">
        <f aca="true" t="shared" si="111" ref="AP78:AP91">(37.2/22.4)*AN78</f>
        <v>0</v>
      </c>
      <c r="AQ78" s="31">
        <f t="shared" si="96"/>
        <v>0</v>
      </c>
      <c r="AR78" s="34">
        <f aca="true" t="shared" si="112" ref="AR78:AR91">((21-10)/(21-H78))*AP78</f>
        <v>0</v>
      </c>
      <c r="AS78" s="31">
        <f t="shared" si="97"/>
        <v>0</v>
      </c>
      <c r="AT78" s="34">
        <f aca="true" t="shared" si="113" ref="AT78:AT91">AH78+V78</f>
        <v>56</v>
      </c>
      <c r="AU78" s="31">
        <f t="shared" si="98"/>
        <v>5.647612456747399</v>
      </c>
      <c r="AV78" s="34">
        <f aca="true" t="shared" si="114" ref="AV78:AV91">(46.01/22.41)*AT78</f>
        <v>114.97367246764837</v>
      </c>
      <c r="AW78" s="31">
        <f t="shared" si="99"/>
        <v>23.805956787034873</v>
      </c>
      <c r="AX78" s="34">
        <f aca="true" t="shared" si="115" ref="AX78:AX91">((21-10)/(21-H78))*AV78</f>
        <v>393.99077792652076</v>
      </c>
      <c r="AY78" s="31">
        <f t="shared" si="100"/>
        <v>4300.392200196138</v>
      </c>
      <c r="AZ78" s="29"/>
      <c r="BA78" s="26" t="e">
        <f t="shared" si="101"/>
        <v>#DIV/0!</v>
      </c>
    </row>
    <row r="79" spans="1:53" s="14" customFormat="1" ht="12.75">
      <c r="A79" s="24">
        <v>73</v>
      </c>
      <c r="B79" s="28">
        <v>0.475162037037037</v>
      </c>
      <c r="C79" s="27"/>
      <c r="D79" s="30">
        <v>39</v>
      </c>
      <c r="E79" s="31">
        <f>(D79-D94)*(D79-D94)</f>
        <v>12.707128027681646</v>
      </c>
      <c r="F79" s="30">
        <v>242</v>
      </c>
      <c r="G79" s="31">
        <f t="shared" si="80"/>
        <v>0.174429065743936</v>
      </c>
      <c r="H79" s="32">
        <v>17.8</v>
      </c>
      <c r="I79" s="31">
        <f t="shared" si="81"/>
        <v>0.8366868512110845</v>
      </c>
      <c r="J79" s="33">
        <f t="shared" si="102"/>
        <v>6.562500000000002</v>
      </c>
      <c r="K79" s="31">
        <f t="shared" si="78"/>
        <v>0.7590224772754641</v>
      </c>
      <c r="L79" s="32">
        <v>2.32</v>
      </c>
      <c r="M79" s="31">
        <f t="shared" si="82"/>
        <v>0.44953080968858256</v>
      </c>
      <c r="N79" s="33">
        <f t="shared" si="103"/>
        <v>8.489863047199805</v>
      </c>
      <c r="O79" s="31">
        <f t="shared" si="83"/>
        <v>1.2208198035734628</v>
      </c>
      <c r="P79" s="30">
        <v>133</v>
      </c>
      <c r="Q79" s="31">
        <f t="shared" si="84"/>
        <v>1625.5126643598612</v>
      </c>
      <c r="R79" s="34">
        <f t="shared" si="104"/>
        <v>166.30937500000002</v>
      </c>
      <c r="S79" s="31">
        <f t="shared" si="85"/>
        <v>2541.678050265944</v>
      </c>
      <c r="T79" s="34">
        <v>571.6884765625002</v>
      </c>
      <c r="U79" s="31">
        <f t="shared" si="86"/>
        <v>2824.2526180371174</v>
      </c>
      <c r="V79" s="30">
        <v>58</v>
      </c>
      <c r="W79" s="31">
        <f t="shared" si="87"/>
        <v>19.15349480968857</v>
      </c>
      <c r="X79" s="34">
        <f t="shared" si="105"/>
        <v>77.66979027219992</v>
      </c>
      <c r="Y79" s="31">
        <f t="shared" si="88"/>
        <v>34.34759284239902</v>
      </c>
      <c r="Z79" s="34">
        <f t="shared" si="106"/>
        <v>266.9899040606873</v>
      </c>
      <c r="AA79" s="31">
        <f t="shared" si="89"/>
        <v>2785.98418230034</v>
      </c>
      <c r="AB79" s="35">
        <v>0</v>
      </c>
      <c r="AC79" s="31">
        <f t="shared" si="90"/>
        <v>0</v>
      </c>
      <c r="AD79" s="34">
        <f t="shared" si="107"/>
        <v>0</v>
      </c>
      <c r="AE79" s="31">
        <f t="shared" si="91"/>
        <v>0</v>
      </c>
      <c r="AF79" s="34">
        <f t="shared" si="108"/>
        <v>0</v>
      </c>
      <c r="AG79" s="31">
        <f t="shared" si="92"/>
        <v>0</v>
      </c>
      <c r="AH79" s="35">
        <v>0</v>
      </c>
      <c r="AI79" s="31">
        <f t="shared" si="79"/>
        <v>0</v>
      </c>
      <c r="AJ79" s="34">
        <f t="shared" si="109"/>
        <v>0</v>
      </c>
      <c r="AK79" s="31">
        <f t="shared" si="93"/>
        <v>0</v>
      </c>
      <c r="AL79" s="34">
        <f t="shared" si="110"/>
        <v>0</v>
      </c>
      <c r="AM79" s="31">
        <f t="shared" si="94"/>
        <v>0</v>
      </c>
      <c r="AN79" s="35">
        <v>0</v>
      </c>
      <c r="AO79" s="31">
        <f t="shared" si="95"/>
        <v>0</v>
      </c>
      <c r="AP79" s="34">
        <f t="shared" si="111"/>
        <v>0</v>
      </c>
      <c r="AQ79" s="31">
        <f t="shared" si="96"/>
        <v>0</v>
      </c>
      <c r="AR79" s="34">
        <f t="shared" si="112"/>
        <v>0</v>
      </c>
      <c r="AS79" s="31">
        <f t="shared" si="97"/>
        <v>0</v>
      </c>
      <c r="AT79" s="34">
        <f t="shared" si="113"/>
        <v>58</v>
      </c>
      <c r="AU79" s="31">
        <f t="shared" si="98"/>
        <v>19.15349480968857</v>
      </c>
      <c r="AV79" s="34">
        <f t="shared" si="114"/>
        <v>119.07987505577867</v>
      </c>
      <c r="AW79" s="31">
        <f t="shared" si="99"/>
        <v>80.73628869760428</v>
      </c>
      <c r="AX79" s="34">
        <f t="shared" si="115"/>
        <v>409.3370705042393</v>
      </c>
      <c r="AY79" s="31">
        <f t="shared" si="100"/>
        <v>6548.640083199696</v>
      </c>
      <c r="AZ79" s="29"/>
      <c r="BA79" s="26" t="e">
        <f t="shared" si="101"/>
        <v>#DIV/0!</v>
      </c>
    </row>
    <row r="80" spans="1:53" s="14" customFormat="1" ht="12.75">
      <c r="A80" s="24">
        <v>74</v>
      </c>
      <c r="B80" s="28">
        <v>0.47585648148148146</v>
      </c>
      <c r="C80" s="27"/>
      <c r="D80" s="30">
        <v>39</v>
      </c>
      <c r="E80" s="31">
        <f>(D80-D94)*(D80-D94)</f>
        <v>12.707128027681646</v>
      </c>
      <c r="F80" s="30">
        <v>243</v>
      </c>
      <c r="G80" s="31">
        <f t="shared" si="80"/>
        <v>0.33913494809689787</v>
      </c>
      <c r="H80" s="32">
        <v>17.8</v>
      </c>
      <c r="I80" s="31">
        <f t="shared" si="81"/>
        <v>0.8366868512110845</v>
      </c>
      <c r="J80" s="33">
        <f t="shared" si="102"/>
        <v>6.562500000000002</v>
      </c>
      <c r="K80" s="31">
        <f t="shared" si="78"/>
        <v>0.7590224772754641</v>
      </c>
      <c r="L80" s="32">
        <v>2.32</v>
      </c>
      <c r="M80" s="31">
        <f t="shared" si="82"/>
        <v>0.44953080968858256</v>
      </c>
      <c r="N80" s="33">
        <f t="shared" si="103"/>
        <v>8.489863047199805</v>
      </c>
      <c r="O80" s="31">
        <f t="shared" si="83"/>
        <v>1.2208198035734628</v>
      </c>
      <c r="P80" s="30">
        <v>135</v>
      </c>
      <c r="Q80" s="31">
        <f t="shared" si="84"/>
        <v>1468.2420761245671</v>
      </c>
      <c r="R80" s="34">
        <f t="shared" si="104"/>
        <v>168.8102678571429</v>
      </c>
      <c r="S80" s="31">
        <f t="shared" si="85"/>
        <v>2295.767199594424</v>
      </c>
      <c r="T80" s="34">
        <v>580.2852957589288</v>
      </c>
      <c r="U80" s="31">
        <f t="shared" si="86"/>
        <v>1984.4243951481733</v>
      </c>
      <c r="V80" s="30">
        <v>54</v>
      </c>
      <c r="W80" s="31">
        <f t="shared" si="87"/>
        <v>0.14173010380622736</v>
      </c>
      <c r="X80" s="34">
        <f t="shared" si="105"/>
        <v>72.3132530120482</v>
      </c>
      <c r="Y80" s="31">
        <f t="shared" si="88"/>
        <v>0.2541618617080806</v>
      </c>
      <c r="Z80" s="34">
        <f t="shared" si="106"/>
        <v>248.57680722891573</v>
      </c>
      <c r="AA80" s="31">
        <f t="shared" si="89"/>
        <v>1181.2505842204241</v>
      </c>
      <c r="AB80" s="35">
        <v>0</v>
      </c>
      <c r="AC80" s="31">
        <f t="shared" si="90"/>
        <v>0</v>
      </c>
      <c r="AD80" s="34">
        <f t="shared" si="107"/>
        <v>0</v>
      </c>
      <c r="AE80" s="31">
        <f t="shared" si="91"/>
        <v>0</v>
      </c>
      <c r="AF80" s="34">
        <f t="shared" si="108"/>
        <v>0</v>
      </c>
      <c r="AG80" s="31">
        <f t="shared" si="92"/>
        <v>0</v>
      </c>
      <c r="AH80" s="35">
        <v>0</v>
      </c>
      <c r="AI80" s="31">
        <f t="shared" si="79"/>
        <v>0</v>
      </c>
      <c r="AJ80" s="34">
        <f t="shared" si="109"/>
        <v>0</v>
      </c>
      <c r="AK80" s="31">
        <f t="shared" si="93"/>
        <v>0</v>
      </c>
      <c r="AL80" s="34">
        <f t="shared" si="110"/>
        <v>0</v>
      </c>
      <c r="AM80" s="31">
        <f t="shared" si="94"/>
        <v>0</v>
      </c>
      <c r="AN80" s="35">
        <v>0</v>
      </c>
      <c r="AO80" s="31">
        <f t="shared" si="95"/>
        <v>0</v>
      </c>
      <c r="AP80" s="34">
        <f t="shared" si="111"/>
        <v>0</v>
      </c>
      <c r="AQ80" s="31">
        <f t="shared" si="96"/>
        <v>0</v>
      </c>
      <c r="AR80" s="34">
        <f t="shared" si="112"/>
        <v>0</v>
      </c>
      <c r="AS80" s="31">
        <f t="shared" si="97"/>
        <v>0</v>
      </c>
      <c r="AT80" s="34">
        <f t="shared" si="113"/>
        <v>54</v>
      </c>
      <c r="AU80" s="31">
        <f t="shared" si="98"/>
        <v>0.14173010380622736</v>
      </c>
      <c r="AV80" s="34">
        <f t="shared" si="114"/>
        <v>110.86746987951807</v>
      </c>
      <c r="AW80" s="31">
        <f t="shared" si="99"/>
        <v>0.5974242660014398</v>
      </c>
      <c r="AX80" s="34">
        <f t="shared" si="115"/>
        <v>381.1069277108435</v>
      </c>
      <c r="AY80" s="31">
        <f t="shared" si="100"/>
        <v>2776.607625152345</v>
      </c>
      <c r="AZ80" s="29"/>
      <c r="BA80" s="26" t="e">
        <f t="shared" si="101"/>
        <v>#DIV/0!</v>
      </c>
    </row>
    <row r="81" spans="1:53" s="14" customFormat="1" ht="12.75">
      <c r="A81" s="24">
        <v>75</v>
      </c>
      <c r="B81" s="28">
        <v>0.47655092592592596</v>
      </c>
      <c r="C81" s="27"/>
      <c r="D81" s="30">
        <v>39</v>
      </c>
      <c r="E81" s="31">
        <f>(D81-D94)*(D81-D94)</f>
        <v>12.707128027681646</v>
      </c>
      <c r="F81" s="30">
        <v>241</v>
      </c>
      <c r="G81" s="31">
        <f t="shared" si="80"/>
        <v>2.009723183390974</v>
      </c>
      <c r="H81" s="32">
        <v>18.01</v>
      </c>
      <c r="I81" s="31">
        <f t="shared" si="81"/>
        <v>1.2649633217993246</v>
      </c>
      <c r="J81" s="33">
        <f t="shared" si="102"/>
        <v>7.0234113712374615</v>
      </c>
      <c r="K81" s="31">
        <f t="shared" si="78"/>
        <v>1.7745712209501878</v>
      </c>
      <c r="L81" s="32">
        <v>2.16</v>
      </c>
      <c r="M81" s="31">
        <f t="shared" si="82"/>
        <v>0.6896813979238765</v>
      </c>
      <c r="N81" s="33">
        <f t="shared" si="103"/>
        <v>9.117060677698975</v>
      </c>
      <c r="O81" s="31">
        <f t="shared" si="83"/>
        <v>3.0001869603636564</v>
      </c>
      <c r="P81" s="30">
        <v>165</v>
      </c>
      <c r="Q81" s="31">
        <f t="shared" si="84"/>
        <v>69.18325259515564</v>
      </c>
      <c r="R81" s="34">
        <f t="shared" si="104"/>
        <v>206.32366071428575</v>
      </c>
      <c r="S81" s="31">
        <f t="shared" si="85"/>
        <v>108.17605941960404</v>
      </c>
      <c r="T81" s="34">
        <v>759.0502568084095</v>
      </c>
      <c r="U81" s="31">
        <f t="shared" si="86"/>
        <v>18014.493649952685</v>
      </c>
      <c r="V81" s="30">
        <v>53</v>
      </c>
      <c r="W81" s="31">
        <f t="shared" si="87"/>
        <v>0.3887889273356418</v>
      </c>
      <c r="X81" s="34">
        <f t="shared" si="105"/>
        <v>70.97411869701027</v>
      </c>
      <c r="Y81" s="31">
        <f t="shared" si="88"/>
        <v>0.6972076850958833</v>
      </c>
      <c r="Z81" s="34">
        <f t="shared" si="106"/>
        <v>261.1087978819777</v>
      </c>
      <c r="AA81" s="31">
        <f t="shared" si="89"/>
        <v>2199.733523613564</v>
      </c>
      <c r="AB81" s="35">
        <v>0</v>
      </c>
      <c r="AC81" s="31">
        <f t="shared" si="90"/>
        <v>0</v>
      </c>
      <c r="AD81" s="34">
        <f t="shared" si="107"/>
        <v>0</v>
      </c>
      <c r="AE81" s="31">
        <f t="shared" si="91"/>
        <v>0</v>
      </c>
      <c r="AF81" s="34">
        <f t="shared" si="108"/>
        <v>0</v>
      </c>
      <c r="AG81" s="31">
        <f t="shared" si="92"/>
        <v>0</v>
      </c>
      <c r="AH81" s="35">
        <v>0</v>
      </c>
      <c r="AI81" s="31">
        <f t="shared" si="79"/>
        <v>0</v>
      </c>
      <c r="AJ81" s="34">
        <f t="shared" si="109"/>
        <v>0</v>
      </c>
      <c r="AK81" s="31">
        <f t="shared" si="93"/>
        <v>0</v>
      </c>
      <c r="AL81" s="34">
        <f t="shared" si="110"/>
        <v>0</v>
      </c>
      <c r="AM81" s="31">
        <f t="shared" si="94"/>
        <v>0</v>
      </c>
      <c r="AN81" s="35">
        <v>0</v>
      </c>
      <c r="AO81" s="31">
        <f t="shared" si="95"/>
        <v>0</v>
      </c>
      <c r="AP81" s="34">
        <f t="shared" si="111"/>
        <v>0</v>
      </c>
      <c r="AQ81" s="31">
        <f t="shared" si="96"/>
        <v>0</v>
      </c>
      <c r="AR81" s="34">
        <f t="shared" si="112"/>
        <v>0</v>
      </c>
      <c r="AS81" s="31">
        <f t="shared" si="97"/>
        <v>0</v>
      </c>
      <c r="AT81" s="34">
        <f t="shared" si="113"/>
        <v>53</v>
      </c>
      <c r="AU81" s="31">
        <f t="shared" si="98"/>
        <v>0.3887889273356418</v>
      </c>
      <c r="AV81" s="34">
        <f t="shared" si="114"/>
        <v>108.81436858545293</v>
      </c>
      <c r="AW81" s="31">
        <f t="shared" si="99"/>
        <v>1.638832776560695</v>
      </c>
      <c r="AX81" s="34">
        <f t="shared" si="115"/>
        <v>400.3204195451448</v>
      </c>
      <c r="AY81" s="31">
        <f t="shared" si="100"/>
        <v>5170.619135819983</v>
      </c>
      <c r="AZ81" s="29"/>
      <c r="BA81" s="26" t="e">
        <f t="shared" si="101"/>
        <v>#DIV/0!</v>
      </c>
    </row>
    <row r="82" spans="1:53" s="14" customFormat="1" ht="12.75">
      <c r="A82" s="24">
        <v>76</v>
      </c>
      <c r="B82" s="28">
        <v>0.47724537037037035</v>
      </c>
      <c r="C82" s="27"/>
      <c r="D82" s="30">
        <v>39</v>
      </c>
      <c r="E82" s="31">
        <f>(D82-D94)*(D82-D94)</f>
        <v>12.707128027681646</v>
      </c>
      <c r="F82" s="30">
        <v>241</v>
      </c>
      <c r="G82" s="31">
        <f t="shared" si="80"/>
        <v>2.009723183390974</v>
      </c>
      <c r="H82" s="32">
        <v>18.3</v>
      </c>
      <c r="I82" s="31">
        <f t="shared" si="81"/>
        <v>2.0013927335640322</v>
      </c>
      <c r="J82" s="33">
        <f t="shared" si="102"/>
        <v>7.7777777777777795</v>
      </c>
      <c r="K82" s="31">
        <f t="shared" si="78"/>
        <v>4.353468639180922</v>
      </c>
      <c r="L82" s="32">
        <v>1.95</v>
      </c>
      <c r="M82" s="31">
        <f t="shared" si="82"/>
        <v>1.0825790449827006</v>
      </c>
      <c r="N82" s="33">
        <f t="shared" si="103"/>
        <v>10.09645390070922</v>
      </c>
      <c r="O82" s="31">
        <f t="shared" si="83"/>
        <v>7.352221406967255</v>
      </c>
      <c r="P82" s="30">
        <v>160</v>
      </c>
      <c r="Q82" s="31">
        <f t="shared" si="84"/>
        <v>177.35972318339088</v>
      </c>
      <c r="R82" s="34">
        <f t="shared" si="104"/>
        <v>200.0714285714286</v>
      </c>
      <c r="S82" s="31">
        <f t="shared" si="85"/>
        <v>277.3225489411937</v>
      </c>
      <c r="T82" s="34">
        <v>815.1058201058205</v>
      </c>
      <c r="U82" s="31">
        <f t="shared" si="86"/>
        <v>36204.06025665153</v>
      </c>
      <c r="V82" s="30">
        <v>56</v>
      </c>
      <c r="W82" s="31">
        <f t="shared" si="87"/>
        <v>5.647612456747399</v>
      </c>
      <c r="X82" s="34">
        <f t="shared" si="105"/>
        <v>74.99152164212406</v>
      </c>
      <c r="Y82" s="31">
        <f t="shared" si="88"/>
        <v>10.127754497205109</v>
      </c>
      <c r="Z82" s="34">
        <f t="shared" si="106"/>
        <v>305.52101409754255</v>
      </c>
      <c r="AA82" s="31">
        <f t="shared" si="89"/>
        <v>8338.161323543329</v>
      </c>
      <c r="AB82" s="35">
        <v>0</v>
      </c>
      <c r="AC82" s="31">
        <f t="shared" si="90"/>
        <v>0</v>
      </c>
      <c r="AD82" s="34">
        <f t="shared" si="107"/>
        <v>0</v>
      </c>
      <c r="AE82" s="31">
        <f t="shared" si="91"/>
        <v>0</v>
      </c>
      <c r="AF82" s="34">
        <f t="shared" si="108"/>
        <v>0</v>
      </c>
      <c r="AG82" s="31">
        <f t="shared" si="92"/>
        <v>0</v>
      </c>
      <c r="AH82" s="35">
        <v>0</v>
      </c>
      <c r="AI82" s="31">
        <f t="shared" si="79"/>
        <v>0</v>
      </c>
      <c r="AJ82" s="34">
        <f t="shared" si="109"/>
        <v>0</v>
      </c>
      <c r="AK82" s="31">
        <f t="shared" si="93"/>
        <v>0</v>
      </c>
      <c r="AL82" s="34">
        <f t="shared" si="110"/>
        <v>0</v>
      </c>
      <c r="AM82" s="31">
        <f t="shared" si="94"/>
        <v>0</v>
      </c>
      <c r="AN82" s="35">
        <v>0</v>
      </c>
      <c r="AO82" s="31">
        <f t="shared" si="95"/>
        <v>0</v>
      </c>
      <c r="AP82" s="34">
        <f t="shared" si="111"/>
        <v>0</v>
      </c>
      <c r="AQ82" s="31">
        <f t="shared" si="96"/>
        <v>0</v>
      </c>
      <c r="AR82" s="34">
        <f t="shared" si="112"/>
        <v>0</v>
      </c>
      <c r="AS82" s="31">
        <f t="shared" si="97"/>
        <v>0</v>
      </c>
      <c r="AT82" s="34">
        <f t="shared" si="113"/>
        <v>56</v>
      </c>
      <c r="AU82" s="31">
        <f t="shared" si="98"/>
        <v>5.647612456747399</v>
      </c>
      <c r="AV82" s="34">
        <f t="shared" si="114"/>
        <v>114.97367246764837</v>
      </c>
      <c r="AW82" s="31">
        <f t="shared" si="99"/>
        <v>23.805956787034873</v>
      </c>
      <c r="AX82" s="34">
        <f t="shared" si="115"/>
        <v>468.41125820153053</v>
      </c>
      <c r="AY82" s="31">
        <f t="shared" si="100"/>
        <v>19599.3996701216</v>
      </c>
      <c r="AZ82" s="29"/>
      <c r="BA82" s="26" t="e">
        <f t="shared" si="101"/>
        <v>#DIV/0!</v>
      </c>
    </row>
    <row r="83" spans="1:53" s="14" customFormat="1" ht="12.75">
      <c r="A83" s="24">
        <v>77</v>
      </c>
      <c r="B83" s="28">
        <v>0.47793981481481485</v>
      </c>
      <c r="C83" s="27"/>
      <c r="D83" s="30">
        <v>39</v>
      </c>
      <c r="E83" s="31">
        <f>(D83-D94)*(D83-D94)</f>
        <v>12.707128027681646</v>
      </c>
      <c r="F83" s="30">
        <v>242</v>
      </c>
      <c r="G83" s="31">
        <f t="shared" si="80"/>
        <v>0.174429065743936</v>
      </c>
      <c r="H83" s="32">
        <v>18.45</v>
      </c>
      <c r="I83" s="31">
        <f t="shared" si="81"/>
        <v>2.4483044982699123</v>
      </c>
      <c r="J83" s="33">
        <f t="shared" si="102"/>
        <v>8.235294117647056</v>
      </c>
      <c r="K83" s="31">
        <f t="shared" si="78"/>
        <v>6.472002542194289</v>
      </c>
      <c r="L83" s="32">
        <v>1.84</v>
      </c>
      <c r="M83" s="31">
        <f t="shared" si="82"/>
        <v>1.3235825743944651</v>
      </c>
      <c r="N83" s="33">
        <f t="shared" si="103"/>
        <v>10.698689485044712</v>
      </c>
      <c r="O83" s="31">
        <f t="shared" si="83"/>
        <v>10.980830271574357</v>
      </c>
      <c r="P83" s="30">
        <v>153</v>
      </c>
      <c r="Q83" s="31">
        <f t="shared" si="84"/>
        <v>412.80678200692023</v>
      </c>
      <c r="R83" s="34">
        <f t="shared" si="104"/>
        <v>191.3183035714286</v>
      </c>
      <c r="S83" s="31">
        <f t="shared" si="85"/>
        <v>645.4714010124912</v>
      </c>
      <c r="T83" s="34">
        <v>825.2946428571428</v>
      </c>
      <c r="U83" s="31">
        <f t="shared" si="86"/>
        <v>40185.201266744705</v>
      </c>
      <c r="V83" s="30">
        <v>54</v>
      </c>
      <c r="W83" s="31">
        <f t="shared" si="87"/>
        <v>0.14173010380622736</v>
      </c>
      <c r="X83" s="34">
        <f t="shared" si="105"/>
        <v>72.3132530120482</v>
      </c>
      <c r="Y83" s="31">
        <f t="shared" si="88"/>
        <v>0.2541618617080806</v>
      </c>
      <c r="Z83" s="34">
        <f t="shared" si="106"/>
        <v>311.93952279707054</v>
      </c>
      <c r="AA83" s="31">
        <f t="shared" si="89"/>
        <v>9551.551990385851</v>
      </c>
      <c r="AB83" s="35">
        <v>0</v>
      </c>
      <c r="AC83" s="31">
        <f t="shared" si="90"/>
        <v>0</v>
      </c>
      <c r="AD83" s="34">
        <f t="shared" si="107"/>
        <v>0</v>
      </c>
      <c r="AE83" s="31">
        <f t="shared" si="91"/>
        <v>0</v>
      </c>
      <c r="AF83" s="34">
        <f t="shared" si="108"/>
        <v>0</v>
      </c>
      <c r="AG83" s="31">
        <f t="shared" si="92"/>
        <v>0</v>
      </c>
      <c r="AH83" s="35">
        <v>0</v>
      </c>
      <c r="AI83" s="31">
        <f t="shared" si="79"/>
        <v>0</v>
      </c>
      <c r="AJ83" s="34">
        <f t="shared" si="109"/>
        <v>0</v>
      </c>
      <c r="AK83" s="31">
        <f t="shared" si="93"/>
        <v>0</v>
      </c>
      <c r="AL83" s="34">
        <f t="shared" si="110"/>
        <v>0</v>
      </c>
      <c r="AM83" s="31">
        <f t="shared" si="94"/>
        <v>0</v>
      </c>
      <c r="AN83" s="35">
        <v>0</v>
      </c>
      <c r="AO83" s="31">
        <f t="shared" si="95"/>
        <v>0</v>
      </c>
      <c r="AP83" s="34">
        <f t="shared" si="111"/>
        <v>0</v>
      </c>
      <c r="AQ83" s="31">
        <f t="shared" si="96"/>
        <v>0</v>
      </c>
      <c r="AR83" s="34">
        <f t="shared" si="112"/>
        <v>0</v>
      </c>
      <c r="AS83" s="31">
        <f t="shared" si="97"/>
        <v>0</v>
      </c>
      <c r="AT83" s="34">
        <f t="shared" si="113"/>
        <v>54</v>
      </c>
      <c r="AU83" s="31">
        <f t="shared" si="98"/>
        <v>0.14173010380622736</v>
      </c>
      <c r="AV83" s="34">
        <f t="shared" si="114"/>
        <v>110.86746987951807</v>
      </c>
      <c r="AW83" s="31">
        <f t="shared" si="99"/>
        <v>0.5974242660014398</v>
      </c>
      <c r="AX83" s="34">
        <f t="shared" si="115"/>
        <v>478.25183085282293</v>
      </c>
      <c r="AY83" s="31">
        <f t="shared" si="100"/>
        <v>22451.554685195835</v>
      </c>
      <c r="AZ83" s="29"/>
      <c r="BA83" s="26" t="e">
        <f t="shared" si="101"/>
        <v>#DIV/0!</v>
      </c>
    </row>
    <row r="84" spans="1:53" s="14" customFormat="1" ht="12.75">
      <c r="A84" s="24">
        <v>78</v>
      </c>
      <c r="B84" s="28">
        <v>0.47863425925925923</v>
      </c>
      <c r="C84" s="27"/>
      <c r="D84" s="30">
        <v>40</v>
      </c>
      <c r="E84" s="31">
        <f>(D84-D94)*(D84-D94)</f>
        <v>20.836539792387526</v>
      </c>
      <c r="F84" s="30">
        <v>243</v>
      </c>
      <c r="G84" s="31">
        <f t="shared" si="80"/>
        <v>0.33913494809689787</v>
      </c>
      <c r="H84" s="32">
        <v>18.63</v>
      </c>
      <c r="I84" s="31">
        <f t="shared" si="81"/>
        <v>3.043998615916972</v>
      </c>
      <c r="J84" s="33">
        <f t="shared" si="102"/>
        <v>8.860759493670882</v>
      </c>
      <c r="K84" s="31">
        <f t="shared" si="78"/>
        <v>10.045593671965527</v>
      </c>
      <c r="L84" s="32">
        <v>1.71</v>
      </c>
      <c r="M84" s="31">
        <f t="shared" si="82"/>
        <v>1.6396049273356421</v>
      </c>
      <c r="N84" s="33">
        <f t="shared" si="103"/>
        <v>11.510314794077393</v>
      </c>
      <c r="O84" s="31">
        <f t="shared" si="83"/>
        <v>17.018586003600273</v>
      </c>
      <c r="P84" s="30">
        <v>149</v>
      </c>
      <c r="Q84" s="31">
        <f t="shared" si="84"/>
        <v>591.3479584775084</v>
      </c>
      <c r="R84" s="34">
        <f t="shared" si="104"/>
        <v>186.31651785714288</v>
      </c>
      <c r="S84" s="31">
        <f t="shared" si="85"/>
        <v>924.6412895366511</v>
      </c>
      <c r="T84" s="34">
        <v>909</v>
      </c>
      <c r="U84" s="31">
        <f t="shared" si="86"/>
        <v>80751.35311589092</v>
      </c>
      <c r="V84" s="30">
        <v>57</v>
      </c>
      <c r="W84" s="31">
        <f t="shared" si="87"/>
        <v>11.400553633217983</v>
      </c>
      <c r="X84" s="34">
        <f t="shared" si="105"/>
        <v>76.33065595716198</v>
      </c>
      <c r="Y84" s="31">
        <f t="shared" si="88"/>
        <v>20.44439295608989</v>
      </c>
      <c r="Z84" s="34">
        <f t="shared" si="106"/>
        <v>354.27730613028757</v>
      </c>
      <c r="AA84" s="31">
        <f t="shared" si="89"/>
        <v>19619.555907101287</v>
      </c>
      <c r="AB84" s="35">
        <v>0</v>
      </c>
      <c r="AC84" s="31">
        <f t="shared" si="90"/>
        <v>0</v>
      </c>
      <c r="AD84" s="34">
        <f t="shared" si="107"/>
        <v>0</v>
      </c>
      <c r="AE84" s="31">
        <f t="shared" si="91"/>
        <v>0</v>
      </c>
      <c r="AF84" s="34">
        <f t="shared" si="108"/>
        <v>0</v>
      </c>
      <c r="AG84" s="31">
        <f t="shared" si="92"/>
        <v>0</v>
      </c>
      <c r="AH84" s="35">
        <v>0</v>
      </c>
      <c r="AI84" s="31">
        <f t="shared" si="79"/>
        <v>0</v>
      </c>
      <c r="AJ84" s="34">
        <f t="shared" si="109"/>
        <v>0</v>
      </c>
      <c r="AK84" s="31">
        <f t="shared" si="93"/>
        <v>0</v>
      </c>
      <c r="AL84" s="34">
        <f t="shared" si="110"/>
        <v>0</v>
      </c>
      <c r="AM84" s="31">
        <f t="shared" si="94"/>
        <v>0</v>
      </c>
      <c r="AN84" s="35">
        <v>0</v>
      </c>
      <c r="AO84" s="31">
        <f t="shared" si="95"/>
        <v>0</v>
      </c>
      <c r="AP84" s="34">
        <f t="shared" si="111"/>
        <v>0</v>
      </c>
      <c r="AQ84" s="31">
        <f t="shared" si="96"/>
        <v>0</v>
      </c>
      <c r="AR84" s="34">
        <f t="shared" si="112"/>
        <v>0</v>
      </c>
      <c r="AS84" s="31">
        <f t="shared" si="97"/>
        <v>0</v>
      </c>
      <c r="AT84" s="34">
        <f t="shared" si="113"/>
        <v>57</v>
      </c>
      <c r="AU84" s="31">
        <f t="shared" si="98"/>
        <v>11.400553633217983</v>
      </c>
      <c r="AV84" s="34">
        <f t="shared" si="114"/>
        <v>117.02677376171351</v>
      </c>
      <c r="AW84" s="31">
        <f t="shared" si="99"/>
        <v>48.05589781862748</v>
      </c>
      <c r="AX84" s="34">
        <f t="shared" si="115"/>
        <v>543.1622410881216</v>
      </c>
      <c r="AY84" s="31">
        <f t="shared" si="100"/>
        <v>46117.06378093501</v>
      </c>
      <c r="AZ84" s="29"/>
      <c r="BA84" s="26" t="e">
        <f t="shared" si="101"/>
        <v>#DIV/0!</v>
      </c>
    </row>
    <row r="85" spans="1:53" s="14" customFormat="1" ht="12.75">
      <c r="A85" s="24">
        <v>79</v>
      </c>
      <c r="B85" s="28">
        <v>0.47932870370370373</v>
      </c>
      <c r="C85" s="27"/>
      <c r="D85" s="30">
        <v>40</v>
      </c>
      <c r="E85" s="31">
        <f>(D85-D94)*(D85-D94)</f>
        <v>20.836539792387526</v>
      </c>
      <c r="F85" s="30">
        <v>243</v>
      </c>
      <c r="G85" s="31">
        <f>(F85-F94)*(F85-F94)</f>
        <v>0.33913494809689787</v>
      </c>
      <c r="H85" s="32">
        <v>18.57</v>
      </c>
      <c r="I85" s="31">
        <f t="shared" si="81"/>
        <v>2.8382339100346226</v>
      </c>
      <c r="J85" s="33">
        <f t="shared" si="102"/>
        <v>8.641975308641976</v>
      </c>
      <c r="K85" s="31">
        <f t="shared" si="78"/>
        <v>8.706596670424037</v>
      </c>
      <c r="L85" s="32">
        <v>1.75</v>
      </c>
      <c r="M85" s="31">
        <f t="shared" si="82"/>
        <v>1.5387672802768184</v>
      </c>
      <c r="N85" s="33">
        <f t="shared" si="103"/>
        <v>11.24774062816616</v>
      </c>
      <c r="O85" s="31">
        <f t="shared" si="83"/>
        <v>14.921105854896021</v>
      </c>
      <c r="P85" s="30">
        <v>156</v>
      </c>
      <c r="Q85" s="31">
        <f t="shared" si="84"/>
        <v>299.9008996539791</v>
      </c>
      <c r="R85" s="34">
        <f t="shared" si="104"/>
        <v>195.0696428571429</v>
      </c>
      <c r="S85" s="31">
        <f t="shared" si="85"/>
        <v>468.929926304639</v>
      </c>
      <c r="T85" s="34">
        <v>883.0313051146387</v>
      </c>
      <c r="U85" s="31">
        <f t="shared" si="86"/>
        <v>66666.79111057131</v>
      </c>
      <c r="V85" s="30">
        <v>56</v>
      </c>
      <c r="W85" s="31">
        <f t="shared" si="87"/>
        <v>5.647612456747399</v>
      </c>
      <c r="X85" s="34">
        <f t="shared" si="105"/>
        <v>74.99152164212406</v>
      </c>
      <c r="Y85" s="31">
        <f t="shared" si="88"/>
        <v>10.127754497205109</v>
      </c>
      <c r="Z85" s="34">
        <f t="shared" si="106"/>
        <v>339.46779344171387</v>
      </c>
      <c r="AA85" s="31">
        <f t="shared" si="89"/>
        <v>15690.145868588765</v>
      </c>
      <c r="AB85" s="35">
        <v>0</v>
      </c>
      <c r="AC85" s="31">
        <f t="shared" si="90"/>
        <v>0</v>
      </c>
      <c r="AD85" s="34">
        <f t="shared" si="107"/>
        <v>0</v>
      </c>
      <c r="AE85" s="31">
        <f t="shared" si="91"/>
        <v>0</v>
      </c>
      <c r="AF85" s="34">
        <f t="shared" si="108"/>
        <v>0</v>
      </c>
      <c r="AG85" s="31">
        <f t="shared" si="92"/>
        <v>0</v>
      </c>
      <c r="AH85" s="35">
        <v>0</v>
      </c>
      <c r="AI85" s="31">
        <f t="shared" si="79"/>
        <v>0</v>
      </c>
      <c r="AJ85" s="34">
        <f t="shared" si="109"/>
        <v>0</v>
      </c>
      <c r="AK85" s="31">
        <f t="shared" si="93"/>
        <v>0</v>
      </c>
      <c r="AL85" s="34">
        <f t="shared" si="110"/>
        <v>0</v>
      </c>
      <c r="AM85" s="31">
        <f t="shared" si="94"/>
        <v>0</v>
      </c>
      <c r="AN85" s="35">
        <v>0</v>
      </c>
      <c r="AO85" s="31">
        <f t="shared" si="95"/>
        <v>0</v>
      </c>
      <c r="AP85" s="34">
        <f t="shared" si="111"/>
        <v>0</v>
      </c>
      <c r="AQ85" s="31">
        <f t="shared" si="96"/>
        <v>0</v>
      </c>
      <c r="AR85" s="34">
        <f t="shared" si="112"/>
        <v>0</v>
      </c>
      <c r="AS85" s="31">
        <f t="shared" si="97"/>
        <v>0</v>
      </c>
      <c r="AT85" s="34">
        <f t="shared" si="113"/>
        <v>56</v>
      </c>
      <c r="AU85" s="31">
        <f t="shared" si="98"/>
        <v>5.647612456747399</v>
      </c>
      <c r="AV85" s="34">
        <f t="shared" si="114"/>
        <v>114.97367246764837</v>
      </c>
      <c r="AW85" s="31">
        <f t="shared" si="99"/>
        <v>23.805956787034873</v>
      </c>
      <c r="AX85" s="34">
        <f t="shared" si="115"/>
        <v>520.456953557256</v>
      </c>
      <c r="AY85" s="31">
        <f t="shared" si="100"/>
        <v>36880.725597462755</v>
      </c>
      <c r="AZ85" s="29"/>
      <c r="BA85" s="26" t="e">
        <f t="shared" si="101"/>
        <v>#DIV/0!</v>
      </c>
    </row>
    <row r="86" spans="1:53" s="14" customFormat="1" ht="12.75">
      <c r="A86" s="24">
        <v>80</v>
      </c>
      <c r="B86" s="28">
        <v>0.4800231481481481</v>
      </c>
      <c r="C86" s="27"/>
      <c r="D86" s="30">
        <v>40</v>
      </c>
      <c r="E86" s="31">
        <f>(D86-D94)*(D86-D94)</f>
        <v>20.836539792387526</v>
      </c>
      <c r="F86" s="30">
        <v>243</v>
      </c>
      <c r="G86" s="31">
        <f>(F86-F94)*(F86-F94)</f>
        <v>0.33913494809689787</v>
      </c>
      <c r="H86" s="32">
        <v>18.87</v>
      </c>
      <c r="I86" s="31">
        <f t="shared" si="81"/>
        <v>3.939057439446394</v>
      </c>
      <c r="J86" s="33">
        <f t="shared" si="102"/>
        <v>9.85915492957747</v>
      </c>
      <c r="K86" s="31">
        <f t="shared" si="78"/>
        <v>17.37117276426289</v>
      </c>
      <c r="L86" s="32">
        <v>1.53</v>
      </c>
      <c r="M86" s="31">
        <f t="shared" si="82"/>
        <v>2.132974339100348</v>
      </c>
      <c r="N86" s="33">
        <f t="shared" si="103"/>
        <v>12.861799471561675</v>
      </c>
      <c r="O86" s="31">
        <f t="shared" si="83"/>
        <v>29.995815505573226</v>
      </c>
      <c r="P86" s="30">
        <v>163</v>
      </c>
      <c r="Q86" s="31">
        <f t="shared" si="84"/>
        <v>106.45384083044974</v>
      </c>
      <c r="R86" s="34">
        <f t="shared" si="104"/>
        <v>203.82276785714288</v>
      </c>
      <c r="S86" s="31">
        <f t="shared" si="85"/>
        <v>166.4529576038781</v>
      </c>
      <c r="T86" s="34">
        <v>1052.6058433936962</v>
      </c>
      <c r="U86" s="31">
        <f t="shared" si="86"/>
        <v>182990.31189886844</v>
      </c>
      <c r="V86" s="30">
        <v>54</v>
      </c>
      <c r="W86" s="31">
        <f t="shared" si="87"/>
        <v>0.14173010380622736</v>
      </c>
      <c r="X86" s="34">
        <f t="shared" si="105"/>
        <v>72.3132530120482</v>
      </c>
      <c r="Y86" s="31">
        <f t="shared" si="88"/>
        <v>0.2541618617080806</v>
      </c>
      <c r="Z86" s="34">
        <f t="shared" si="106"/>
        <v>373.4487244753664</v>
      </c>
      <c r="AA86" s="31">
        <f t="shared" si="89"/>
        <v>25357.773617978368</v>
      </c>
      <c r="AB86" s="35">
        <v>0</v>
      </c>
      <c r="AC86" s="31">
        <f t="shared" si="90"/>
        <v>0</v>
      </c>
      <c r="AD86" s="34">
        <f t="shared" si="107"/>
        <v>0</v>
      </c>
      <c r="AE86" s="31">
        <f t="shared" si="91"/>
        <v>0</v>
      </c>
      <c r="AF86" s="34">
        <f t="shared" si="108"/>
        <v>0</v>
      </c>
      <c r="AG86" s="31">
        <f t="shared" si="92"/>
        <v>0</v>
      </c>
      <c r="AH86" s="35">
        <v>0</v>
      </c>
      <c r="AI86" s="31">
        <f t="shared" si="79"/>
        <v>0</v>
      </c>
      <c r="AJ86" s="34">
        <f t="shared" si="109"/>
        <v>0</v>
      </c>
      <c r="AK86" s="31">
        <f t="shared" si="93"/>
        <v>0</v>
      </c>
      <c r="AL86" s="34">
        <f t="shared" si="110"/>
        <v>0</v>
      </c>
      <c r="AM86" s="31">
        <f t="shared" si="94"/>
        <v>0</v>
      </c>
      <c r="AN86" s="35">
        <v>0</v>
      </c>
      <c r="AO86" s="31">
        <f t="shared" si="95"/>
        <v>0</v>
      </c>
      <c r="AP86" s="34">
        <f t="shared" si="111"/>
        <v>0</v>
      </c>
      <c r="AQ86" s="31">
        <f t="shared" si="96"/>
        <v>0</v>
      </c>
      <c r="AR86" s="34">
        <f t="shared" si="112"/>
        <v>0</v>
      </c>
      <c r="AS86" s="31">
        <f t="shared" si="97"/>
        <v>0</v>
      </c>
      <c r="AT86" s="34">
        <f t="shared" si="113"/>
        <v>54</v>
      </c>
      <c r="AU86" s="31">
        <f t="shared" si="98"/>
        <v>0.14173010380622736</v>
      </c>
      <c r="AV86" s="34">
        <f t="shared" si="114"/>
        <v>110.86746987951807</v>
      </c>
      <c r="AW86" s="31">
        <f t="shared" si="99"/>
        <v>0.5974242660014398</v>
      </c>
      <c r="AX86" s="34">
        <f t="shared" si="115"/>
        <v>572.5550087674645</v>
      </c>
      <c r="AY86" s="31">
        <f t="shared" si="100"/>
        <v>59605.124031352185</v>
      </c>
      <c r="AZ86" s="29"/>
      <c r="BA86" s="26" t="e">
        <f t="shared" si="101"/>
        <v>#DIV/0!</v>
      </c>
    </row>
    <row r="87" spans="1:53" s="14" customFormat="1" ht="12.75">
      <c r="A87" s="24">
        <v>81</v>
      </c>
      <c r="B87" s="28">
        <v>0.4807175925925926</v>
      </c>
      <c r="C87" s="27"/>
      <c r="D87" s="30">
        <v>39</v>
      </c>
      <c r="E87" s="31">
        <f>(D87-D94)*(D87-D94)</f>
        <v>12.707128027681646</v>
      </c>
      <c r="F87" s="30">
        <v>244</v>
      </c>
      <c r="G87" s="31">
        <f>(F87-F94)*(F87-F94)</f>
        <v>2.50384083044986</v>
      </c>
      <c r="H87" s="32">
        <v>18.91</v>
      </c>
      <c r="I87" s="31">
        <f t="shared" si="81"/>
        <v>4.099433910034626</v>
      </c>
      <c r="J87" s="33">
        <f t="shared" si="102"/>
        <v>10.047846889952154</v>
      </c>
      <c r="K87" s="31">
        <f t="shared" si="78"/>
        <v>18.97966601002978</v>
      </c>
      <c r="L87" s="32">
        <v>1.5</v>
      </c>
      <c r="M87" s="31">
        <f t="shared" si="82"/>
        <v>2.221502574394466</v>
      </c>
      <c r="N87" s="33">
        <f t="shared" si="103"/>
        <v>13.118581560283689</v>
      </c>
      <c r="O87" s="31">
        <f t="shared" si="83"/>
        <v>32.87446321039675</v>
      </c>
      <c r="P87" s="30">
        <v>143</v>
      </c>
      <c r="Q87" s="31">
        <f t="shared" si="84"/>
        <v>919.1597231833907</v>
      </c>
      <c r="R87" s="34">
        <f t="shared" si="104"/>
        <v>178.81383928571432</v>
      </c>
      <c r="S87" s="31">
        <f t="shared" si="85"/>
        <v>1437.2130985665121</v>
      </c>
      <c r="T87" s="34">
        <v>1040</v>
      </c>
      <c r="U87" s="31">
        <f t="shared" si="86"/>
        <v>172364.32342754363</v>
      </c>
      <c r="V87" s="30">
        <v>58</v>
      </c>
      <c r="W87" s="31">
        <f t="shared" si="87"/>
        <v>19.15349480968857</v>
      </c>
      <c r="X87" s="34">
        <f t="shared" si="105"/>
        <v>77.66979027219992</v>
      </c>
      <c r="Y87" s="31">
        <f t="shared" si="88"/>
        <v>34.34759284239902</v>
      </c>
      <c r="Z87" s="34">
        <f t="shared" si="106"/>
        <v>408.78836985368383</v>
      </c>
      <c r="AA87" s="31">
        <f t="shared" si="89"/>
        <v>37861.72230024375</v>
      </c>
      <c r="AB87" s="35">
        <v>0</v>
      </c>
      <c r="AC87" s="31">
        <f t="shared" si="90"/>
        <v>0</v>
      </c>
      <c r="AD87" s="34">
        <f t="shared" si="107"/>
        <v>0</v>
      </c>
      <c r="AE87" s="31">
        <f t="shared" si="91"/>
        <v>0</v>
      </c>
      <c r="AF87" s="34">
        <f t="shared" si="108"/>
        <v>0</v>
      </c>
      <c r="AG87" s="31">
        <f t="shared" si="92"/>
        <v>0</v>
      </c>
      <c r="AH87" s="35">
        <v>0</v>
      </c>
      <c r="AI87" s="31">
        <f t="shared" si="79"/>
        <v>0</v>
      </c>
      <c r="AJ87" s="34">
        <f t="shared" si="109"/>
        <v>0</v>
      </c>
      <c r="AK87" s="31">
        <f t="shared" si="93"/>
        <v>0</v>
      </c>
      <c r="AL87" s="34">
        <f t="shared" si="110"/>
        <v>0</v>
      </c>
      <c r="AM87" s="31">
        <f t="shared" si="94"/>
        <v>0</v>
      </c>
      <c r="AN87" s="35">
        <v>0</v>
      </c>
      <c r="AO87" s="31">
        <f t="shared" si="95"/>
        <v>0</v>
      </c>
      <c r="AP87" s="34">
        <f t="shared" si="111"/>
        <v>0</v>
      </c>
      <c r="AQ87" s="31">
        <f t="shared" si="96"/>
        <v>0</v>
      </c>
      <c r="AR87" s="34">
        <f t="shared" si="112"/>
        <v>0</v>
      </c>
      <c r="AS87" s="31">
        <f t="shared" si="97"/>
        <v>0</v>
      </c>
      <c r="AT87" s="34">
        <f t="shared" si="113"/>
        <v>58</v>
      </c>
      <c r="AU87" s="31">
        <f t="shared" si="98"/>
        <v>19.15349480968857</v>
      </c>
      <c r="AV87" s="34">
        <f t="shared" si="114"/>
        <v>119.07987505577867</v>
      </c>
      <c r="AW87" s="31">
        <f t="shared" si="99"/>
        <v>80.73628869760428</v>
      </c>
      <c r="AX87" s="34">
        <f t="shared" si="115"/>
        <v>626.7361845040983</v>
      </c>
      <c r="AY87" s="31">
        <f t="shared" si="100"/>
        <v>88996.48240990005</v>
      </c>
      <c r="AZ87" s="29"/>
      <c r="BA87" s="26" t="e">
        <f t="shared" si="101"/>
        <v>#DIV/0!</v>
      </c>
    </row>
    <row r="88" spans="1:53" s="14" customFormat="1" ht="12.75">
      <c r="A88" s="24">
        <v>82</v>
      </c>
      <c r="B88" s="28">
        <v>0.481412037037037</v>
      </c>
      <c r="C88" s="27"/>
      <c r="D88" s="30">
        <v>39</v>
      </c>
      <c r="E88" s="31">
        <f>(D88-D94)*(D88-D94)</f>
        <v>12.707128027681646</v>
      </c>
      <c r="F88" s="30">
        <v>243</v>
      </c>
      <c r="G88" s="31">
        <f>(F88-F94)*(F88-F94)</f>
        <v>0.33913494809689787</v>
      </c>
      <c r="H88" s="32">
        <v>18.03</v>
      </c>
      <c r="I88" s="31">
        <f t="shared" si="81"/>
        <v>1.3103515570934414</v>
      </c>
      <c r="J88" s="33">
        <f t="shared" si="102"/>
        <v>7.070707070707074</v>
      </c>
      <c r="K88" s="31">
        <f t="shared" si="78"/>
        <v>1.9028161757945685</v>
      </c>
      <c r="L88" s="32">
        <v>2.15</v>
      </c>
      <c r="M88" s="31">
        <f t="shared" si="82"/>
        <v>0.7063908096885827</v>
      </c>
      <c r="N88" s="33">
        <f t="shared" si="103"/>
        <v>9.159360052779153</v>
      </c>
      <c r="O88" s="31">
        <f t="shared" si="83"/>
        <v>3.1485100968221733</v>
      </c>
      <c r="P88" s="30">
        <v>142</v>
      </c>
      <c r="Q88" s="31">
        <f t="shared" si="84"/>
        <v>980.7950173010378</v>
      </c>
      <c r="R88" s="34">
        <f t="shared" si="104"/>
        <v>177.56339285714287</v>
      </c>
      <c r="S88" s="31">
        <f t="shared" si="85"/>
        <v>1533.5870472999136</v>
      </c>
      <c r="T88" s="34">
        <v>657.6421957671961</v>
      </c>
      <c r="U88" s="31">
        <f t="shared" si="86"/>
        <v>1076.4975032310801</v>
      </c>
      <c r="V88" s="30">
        <v>56</v>
      </c>
      <c r="W88" s="31">
        <f t="shared" si="87"/>
        <v>5.647612456747399</v>
      </c>
      <c r="X88" s="34">
        <f t="shared" si="105"/>
        <v>74.99152164212406</v>
      </c>
      <c r="Y88" s="31">
        <f t="shared" si="88"/>
        <v>10.127754497205109</v>
      </c>
      <c r="Z88" s="34">
        <f t="shared" si="106"/>
        <v>277.74637645231144</v>
      </c>
      <c r="AA88" s="31">
        <f t="shared" si="89"/>
        <v>4037.1912330642845</v>
      </c>
      <c r="AB88" s="35">
        <v>0</v>
      </c>
      <c r="AC88" s="31">
        <f t="shared" si="90"/>
        <v>0</v>
      </c>
      <c r="AD88" s="34">
        <f t="shared" si="107"/>
        <v>0</v>
      </c>
      <c r="AE88" s="31">
        <f t="shared" si="91"/>
        <v>0</v>
      </c>
      <c r="AF88" s="34">
        <f t="shared" si="108"/>
        <v>0</v>
      </c>
      <c r="AG88" s="31">
        <f t="shared" si="92"/>
        <v>0</v>
      </c>
      <c r="AH88" s="35">
        <v>0</v>
      </c>
      <c r="AI88" s="31">
        <f t="shared" si="79"/>
        <v>0</v>
      </c>
      <c r="AJ88" s="34">
        <f t="shared" si="109"/>
        <v>0</v>
      </c>
      <c r="AK88" s="31">
        <f t="shared" si="93"/>
        <v>0</v>
      </c>
      <c r="AL88" s="34">
        <f t="shared" si="110"/>
        <v>0</v>
      </c>
      <c r="AM88" s="31">
        <f t="shared" si="94"/>
        <v>0</v>
      </c>
      <c r="AN88" s="35">
        <v>0</v>
      </c>
      <c r="AO88" s="31">
        <f t="shared" si="95"/>
        <v>0</v>
      </c>
      <c r="AP88" s="34">
        <f t="shared" si="111"/>
        <v>0</v>
      </c>
      <c r="AQ88" s="31">
        <f t="shared" si="96"/>
        <v>0</v>
      </c>
      <c r="AR88" s="34">
        <f t="shared" si="112"/>
        <v>0</v>
      </c>
      <c r="AS88" s="31">
        <f t="shared" si="97"/>
        <v>0</v>
      </c>
      <c r="AT88" s="34">
        <f t="shared" si="113"/>
        <v>56</v>
      </c>
      <c r="AU88" s="31">
        <f t="shared" si="98"/>
        <v>5.647612456747399</v>
      </c>
      <c r="AV88" s="34">
        <f t="shared" si="114"/>
        <v>114.97367246764837</v>
      </c>
      <c r="AW88" s="31">
        <f t="shared" si="99"/>
        <v>23.805956787034873</v>
      </c>
      <c r="AX88" s="34">
        <f t="shared" si="115"/>
        <v>425.828416546846</v>
      </c>
      <c r="AY88" s="31">
        <f t="shared" si="100"/>
        <v>9489.685009825747</v>
      </c>
      <c r="AZ88" s="29"/>
      <c r="BA88" s="26" t="e">
        <f t="shared" si="101"/>
        <v>#DIV/0!</v>
      </c>
    </row>
    <row r="89" spans="1:53" s="14" customFormat="1" ht="12.75">
      <c r="A89" s="24">
        <v>83</v>
      </c>
      <c r="B89" s="28">
        <v>0.4821064814814815</v>
      </c>
      <c r="C89" s="27"/>
      <c r="D89" s="30">
        <v>39</v>
      </c>
      <c r="E89" s="31">
        <f>(D89-D94)*(D89-D94)</f>
        <v>12.707128027681646</v>
      </c>
      <c r="F89" s="30">
        <v>242</v>
      </c>
      <c r="G89" s="31">
        <f>(F89-F94)*(F89-F94)</f>
        <v>0.174429065743936</v>
      </c>
      <c r="H89" s="32">
        <v>17.76</v>
      </c>
      <c r="I89" s="31">
        <f t="shared" si="81"/>
        <v>0.7651103806228503</v>
      </c>
      <c r="J89" s="33">
        <f t="shared" si="102"/>
        <v>6.4814814814814845</v>
      </c>
      <c r="K89" s="31">
        <f t="shared" si="78"/>
        <v>0.624416738635404</v>
      </c>
      <c r="L89" s="32">
        <v>2.34</v>
      </c>
      <c r="M89" s="31">
        <f t="shared" si="82"/>
        <v>0.4231119861591707</v>
      </c>
      <c r="N89" s="33">
        <f t="shared" si="103"/>
        <v>8.417494089834516</v>
      </c>
      <c r="O89" s="31">
        <f t="shared" si="83"/>
        <v>1.0661351131305543</v>
      </c>
      <c r="P89" s="30">
        <v>176</v>
      </c>
      <c r="Q89" s="31">
        <f t="shared" si="84"/>
        <v>7.195017301038088</v>
      </c>
      <c r="R89" s="34">
        <f t="shared" si="104"/>
        <v>220.07857142857145</v>
      </c>
      <c r="S89" s="31">
        <f t="shared" si="85"/>
        <v>11.250246120065638</v>
      </c>
      <c r="T89" s="34">
        <v>747.1803350970022</v>
      </c>
      <c r="U89" s="31">
        <f t="shared" si="86"/>
        <v>14969.072430098095</v>
      </c>
      <c r="V89" s="30">
        <v>56</v>
      </c>
      <c r="W89" s="31">
        <f t="shared" si="87"/>
        <v>5.647612456747399</v>
      </c>
      <c r="X89" s="34">
        <f t="shared" si="105"/>
        <v>74.99152164212406</v>
      </c>
      <c r="Y89" s="31">
        <f t="shared" si="88"/>
        <v>10.127754497205109</v>
      </c>
      <c r="Z89" s="34">
        <f t="shared" si="106"/>
        <v>254.6008450812855</v>
      </c>
      <c r="AA89" s="31">
        <f t="shared" si="89"/>
        <v>1631.6238603821334</v>
      </c>
      <c r="AB89" s="35">
        <v>0</v>
      </c>
      <c r="AC89" s="31">
        <f t="shared" si="90"/>
        <v>0</v>
      </c>
      <c r="AD89" s="34">
        <f t="shared" si="107"/>
        <v>0</v>
      </c>
      <c r="AE89" s="31">
        <f t="shared" si="91"/>
        <v>0</v>
      </c>
      <c r="AF89" s="34">
        <f t="shared" si="108"/>
        <v>0</v>
      </c>
      <c r="AG89" s="31">
        <f t="shared" si="92"/>
        <v>0</v>
      </c>
      <c r="AH89" s="35">
        <v>0</v>
      </c>
      <c r="AI89" s="31">
        <f t="shared" si="79"/>
        <v>0</v>
      </c>
      <c r="AJ89" s="34">
        <f t="shared" si="109"/>
        <v>0</v>
      </c>
      <c r="AK89" s="31">
        <f t="shared" si="93"/>
        <v>0</v>
      </c>
      <c r="AL89" s="34">
        <f t="shared" si="110"/>
        <v>0</v>
      </c>
      <c r="AM89" s="31">
        <f t="shared" si="94"/>
        <v>0</v>
      </c>
      <c r="AN89" s="35">
        <v>0</v>
      </c>
      <c r="AO89" s="31">
        <f t="shared" si="95"/>
        <v>0</v>
      </c>
      <c r="AP89" s="34">
        <f t="shared" si="111"/>
        <v>0</v>
      </c>
      <c r="AQ89" s="31">
        <f t="shared" si="96"/>
        <v>0</v>
      </c>
      <c r="AR89" s="34">
        <f t="shared" si="112"/>
        <v>0</v>
      </c>
      <c r="AS89" s="31">
        <f t="shared" si="97"/>
        <v>0</v>
      </c>
      <c r="AT89" s="34">
        <f t="shared" si="113"/>
        <v>56</v>
      </c>
      <c r="AU89" s="31">
        <f t="shared" si="98"/>
        <v>5.647612456747399</v>
      </c>
      <c r="AV89" s="34">
        <f t="shared" si="114"/>
        <v>114.97367246764837</v>
      </c>
      <c r="AW89" s="31">
        <f t="shared" si="99"/>
        <v>23.805956787034873</v>
      </c>
      <c r="AX89" s="34">
        <f t="shared" si="115"/>
        <v>390.3427151679422</v>
      </c>
      <c r="AY89" s="31">
        <f t="shared" si="100"/>
        <v>3835.239798088554</v>
      </c>
      <c r="AZ89" s="29"/>
      <c r="BA89" s="26" t="e">
        <f t="shared" si="101"/>
        <v>#DIV/0!</v>
      </c>
    </row>
    <row r="90" spans="1:53" s="14" customFormat="1" ht="12.75">
      <c r="A90" s="24">
        <v>84</v>
      </c>
      <c r="B90" s="28">
        <v>0.4828009259259259</v>
      </c>
      <c r="C90" s="27"/>
      <c r="D90" s="30">
        <v>39</v>
      </c>
      <c r="E90" s="31">
        <f>(D90-D94)*(D90-D94)</f>
        <v>12.707128027681646</v>
      </c>
      <c r="F90" s="30">
        <v>242</v>
      </c>
      <c r="G90" s="31">
        <f>(F90-F94)*(F90-F94)</f>
        <v>0.174429065743936</v>
      </c>
      <c r="H90" s="32">
        <v>17.75</v>
      </c>
      <c r="I90" s="31">
        <f t="shared" si="81"/>
        <v>0.7477162629757886</v>
      </c>
      <c r="J90" s="33">
        <f t="shared" si="102"/>
        <v>6.461538461538462</v>
      </c>
      <c r="K90" s="31">
        <f t="shared" si="78"/>
        <v>0.5932964963297852</v>
      </c>
      <c r="L90" s="32">
        <v>2.35</v>
      </c>
      <c r="M90" s="31">
        <f t="shared" si="82"/>
        <v>0.4102025743944645</v>
      </c>
      <c r="N90" s="33">
        <f t="shared" si="103"/>
        <v>8.38177154066697</v>
      </c>
      <c r="O90" s="31">
        <f t="shared" si="83"/>
        <v>0.9936414211537465</v>
      </c>
      <c r="P90" s="30">
        <v>168</v>
      </c>
      <c r="Q90" s="31">
        <f t="shared" si="84"/>
        <v>28.277370242214484</v>
      </c>
      <c r="R90" s="34">
        <f t="shared" si="104"/>
        <v>210.07500000000002</v>
      </c>
      <c r="S90" s="31">
        <f t="shared" si="85"/>
        <v>44.21495620409942</v>
      </c>
      <c r="T90" s="34">
        <v>711.0230769230769</v>
      </c>
      <c r="U90" s="31">
        <f t="shared" si="86"/>
        <v>7428.871680672188</v>
      </c>
      <c r="V90" s="30">
        <v>58</v>
      </c>
      <c r="W90" s="31">
        <f t="shared" si="87"/>
        <v>19.15349480968857</v>
      </c>
      <c r="X90" s="34">
        <f t="shared" si="105"/>
        <v>77.66979027219992</v>
      </c>
      <c r="Y90" s="31">
        <f t="shared" si="88"/>
        <v>34.34759284239902</v>
      </c>
      <c r="Z90" s="34">
        <f t="shared" si="106"/>
        <v>262.8823670751382</v>
      </c>
      <c r="AA90" s="31">
        <f t="shared" si="89"/>
        <v>2369.2445327151595</v>
      </c>
      <c r="AB90" s="35">
        <v>0</v>
      </c>
      <c r="AC90" s="31">
        <f t="shared" si="90"/>
        <v>0</v>
      </c>
      <c r="AD90" s="34">
        <f t="shared" si="107"/>
        <v>0</v>
      </c>
      <c r="AE90" s="31">
        <f t="shared" si="91"/>
        <v>0</v>
      </c>
      <c r="AF90" s="34">
        <f t="shared" si="108"/>
        <v>0</v>
      </c>
      <c r="AG90" s="31">
        <f t="shared" si="92"/>
        <v>0</v>
      </c>
      <c r="AH90" s="35">
        <v>0</v>
      </c>
      <c r="AI90" s="31">
        <f t="shared" si="79"/>
        <v>0</v>
      </c>
      <c r="AJ90" s="34">
        <f t="shared" si="109"/>
        <v>0</v>
      </c>
      <c r="AK90" s="31">
        <f t="shared" si="93"/>
        <v>0</v>
      </c>
      <c r="AL90" s="34">
        <f t="shared" si="110"/>
        <v>0</v>
      </c>
      <c r="AM90" s="31">
        <f t="shared" si="94"/>
        <v>0</v>
      </c>
      <c r="AN90" s="35">
        <v>0</v>
      </c>
      <c r="AO90" s="31">
        <f t="shared" si="95"/>
        <v>0</v>
      </c>
      <c r="AP90" s="34">
        <f t="shared" si="111"/>
        <v>0</v>
      </c>
      <c r="AQ90" s="31">
        <f t="shared" si="96"/>
        <v>0</v>
      </c>
      <c r="AR90" s="34">
        <f t="shared" si="112"/>
        <v>0</v>
      </c>
      <c r="AS90" s="31">
        <f t="shared" si="97"/>
        <v>0</v>
      </c>
      <c r="AT90" s="34">
        <f t="shared" si="113"/>
        <v>58</v>
      </c>
      <c r="AU90" s="31">
        <f t="shared" si="98"/>
        <v>19.15349480968857</v>
      </c>
      <c r="AV90" s="34">
        <f t="shared" si="114"/>
        <v>119.07987505577867</v>
      </c>
      <c r="AW90" s="31">
        <f t="shared" si="99"/>
        <v>80.73628869760428</v>
      </c>
      <c r="AX90" s="34">
        <f t="shared" si="115"/>
        <v>403.03957711186627</v>
      </c>
      <c r="AY90" s="31">
        <f t="shared" si="100"/>
        <v>5569.065974032018</v>
      </c>
      <c r="AZ90" s="29"/>
      <c r="BA90" s="26" t="e">
        <f t="shared" si="101"/>
        <v>#DIV/0!</v>
      </c>
    </row>
    <row r="91" spans="1:53" s="14" customFormat="1" ht="12.75">
      <c r="A91" s="24">
        <v>85</v>
      </c>
      <c r="B91" s="28">
        <v>0.4834953703703704</v>
      </c>
      <c r="C91" s="27"/>
      <c r="D91" s="30">
        <v>39</v>
      </c>
      <c r="E91" s="31">
        <f>(D91-D94)*(D91-D94)</f>
        <v>12.707128027681646</v>
      </c>
      <c r="F91" s="30">
        <v>241.5</v>
      </c>
      <c r="G91" s="31">
        <f>(F91-F94)*(F91-F94)</f>
        <v>0.8420761245674551</v>
      </c>
      <c r="H91" s="32">
        <v>17.66</v>
      </c>
      <c r="I91" s="31">
        <f t="shared" si="81"/>
        <v>0.6001692041522584</v>
      </c>
      <c r="J91" s="33">
        <f t="shared" si="102"/>
        <v>6.287425149700599</v>
      </c>
      <c r="K91" s="31">
        <f t="shared" si="78"/>
        <v>0.3553878002231816</v>
      </c>
      <c r="L91" s="32">
        <v>2.42</v>
      </c>
      <c r="M91" s="31">
        <f t="shared" si="82"/>
        <v>0.3254366920415234</v>
      </c>
      <c r="N91" s="33">
        <f t="shared" si="103"/>
        <v>8.13998007150812</v>
      </c>
      <c r="O91" s="31">
        <f t="shared" si="83"/>
        <v>0.5700614993156936</v>
      </c>
      <c r="P91" s="30">
        <v>195</v>
      </c>
      <c r="Q91" s="31">
        <f t="shared" si="84"/>
        <v>470.12442906574415</v>
      </c>
      <c r="R91" s="34">
        <f t="shared" si="104"/>
        <v>243.8370535714286</v>
      </c>
      <c r="S91" s="31">
        <f t="shared" si="85"/>
        <v>735.0942065534585</v>
      </c>
      <c r="T91" s="34">
        <v>677</v>
      </c>
      <c r="U91" s="31">
        <f t="shared" si="86"/>
        <v>2721.482029605206</v>
      </c>
      <c r="V91" s="30">
        <v>53</v>
      </c>
      <c r="W91" s="31">
        <f t="shared" si="87"/>
        <v>0.3887889273356418</v>
      </c>
      <c r="X91" s="34">
        <f t="shared" si="105"/>
        <v>70.97411869701027</v>
      </c>
      <c r="Y91" s="31">
        <f t="shared" si="88"/>
        <v>0.6972076850958833</v>
      </c>
      <c r="Z91" s="34">
        <f t="shared" si="106"/>
        <v>233.74709750512363</v>
      </c>
      <c r="AA91" s="31">
        <f t="shared" si="89"/>
        <v>381.79661247984075</v>
      </c>
      <c r="AB91" s="35">
        <v>0</v>
      </c>
      <c r="AC91" s="31">
        <f t="shared" si="90"/>
        <v>0</v>
      </c>
      <c r="AD91" s="34">
        <f t="shared" si="107"/>
        <v>0</v>
      </c>
      <c r="AE91" s="31">
        <f t="shared" si="91"/>
        <v>0</v>
      </c>
      <c r="AF91" s="34">
        <f t="shared" si="108"/>
        <v>0</v>
      </c>
      <c r="AG91" s="31">
        <f t="shared" si="92"/>
        <v>0</v>
      </c>
      <c r="AH91" s="35">
        <v>0</v>
      </c>
      <c r="AI91" s="31">
        <f t="shared" si="79"/>
        <v>0</v>
      </c>
      <c r="AJ91" s="34">
        <f t="shared" si="109"/>
        <v>0</v>
      </c>
      <c r="AK91" s="31">
        <f t="shared" si="93"/>
        <v>0</v>
      </c>
      <c r="AL91" s="34">
        <f t="shared" si="110"/>
        <v>0</v>
      </c>
      <c r="AM91" s="31">
        <f t="shared" si="94"/>
        <v>0</v>
      </c>
      <c r="AN91" s="35">
        <v>0</v>
      </c>
      <c r="AO91" s="31">
        <f t="shared" si="95"/>
        <v>0</v>
      </c>
      <c r="AP91" s="34">
        <f t="shared" si="111"/>
        <v>0</v>
      </c>
      <c r="AQ91" s="31">
        <f t="shared" si="96"/>
        <v>0</v>
      </c>
      <c r="AR91" s="34">
        <f t="shared" si="112"/>
        <v>0</v>
      </c>
      <c r="AS91" s="31">
        <f t="shared" si="97"/>
        <v>0</v>
      </c>
      <c r="AT91" s="34">
        <f t="shared" si="113"/>
        <v>53</v>
      </c>
      <c r="AU91" s="31">
        <f t="shared" si="98"/>
        <v>0.3887889273356418</v>
      </c>
      <c r="AV91" s="34">
        <f t="shared" si="114"/>
        <v>108.81436858545293</v>
      </c>
      <c r="AW91" s="31">
        <f t="shared" si="99"/>
        <v>1.638832776560695</v>
      </c>
      <c r="AX91" s="34">
        <f t="shared" si="115"/>
        <v>358.3706749820306</v>
      </c>
      <c r="AY91" s="31">
        <f t="shared" si="100"/>
        <v>897.438189347846</v>
      </c>
      <c r="AZ91" s="29"/>
      <c r="BA91" s="26" t="e">
        <f t="shared" si="101"/>
        <v>#DIV/0!</v>
      </c>
    </row>
    <row r="92" spans="1:52" s="10" customFormat="1" ht="12.75">
      <c r="A92" s="5" t="s">
        <v>49</v>
      </c>
      <c r="B92" s="6" t="s">
        <v>47</v>
      </c>
      <c r="C92" s="6" t="s">
        <v>48</v>
      </c>
      <c r="D92" s="6" t="s">
        <v>0</v>
      </c>
      <c r="F92" s="6" t="s">
        <v>1</v>
      </c>
      <c r="G92" s="6"/>
      <c r="H92" s="8" t="s">
        <v>14</v>
      </c>
      <c r="I92" s="8"/>
      <c r="J92" s="9" t="s">
        <v>15</v>
      </c>
      <c r="K92" s="7"/>
      <c r="L92" s="8" t="s">
        <v>16</v>
      </c>
      <c r="M92" s="8"/>
      <c r="N92" s="9" t="s">
        <v>17</v>
      </c>
      <c r="O92" s="8"/>
      <c r="P92" s="6" t="s">
        <v>2</v>
      </c>
      <c r="Q92" s="6"/>
      <c r="R92" s="6" t="s">
        <v>2</v>
      </c>
      <c r="S92" s="6"/>
      <c r="T92" s="6" t="s">
        <v>32</v>
      </c>
      <c r="U92" s="6"/>
      <c r="V92" s="6" t="s">
        <v>3</v>
      </c>
      <c r="W92" s="6"/>
      <c r="X92" s="6" t="s">
        <v>3</v>
      </c>
      <c r="Y92" s="6"/>
      <c r="Z92" s="6" t="s">
        <v>33</v>
      </c>
      <c r="AA92" s="6"/>
      <c r="AB92" s="6" t="s">
        <v>18</v>
      </c>
      <c r="AC92" s="6"/>
      <c r="AD92" s="6" t="s">
        <v>18</v>
      </c>
      <c r="AE92" s="6"/>
      <c r="AF92" s="6" t="s">
        <v>34</v>
      </c>
      <c r="AG92" s="6"/>
      <c r="AH92" s="6" t="s">
        <v>19</v>
      </c>
      <c r="AI92" s="6"/>
      <c r="AJ92" s="6" t="s">
        <v>19</v>
      </c>
      <c r="AK92" s="6"/>
      <c r="AL92" s="6" t="s">
        <v>35</v>
      </c>
      <c r="AM92" s="6"/>
      <c r="AN92" s="6" t="s">
        <v>4</v>
      </c>
      <c r="AO92" s="6"/>
      <c r="AP92" s="6" t="s">
        <v>4</v>
      </c>
      <c r="AQ92" s="6"/>
      <c r="AR92" s="6" t="s">
        <v>36</v>
      </c>
      <c r="AS92" s="6"/>
      <c r="AT92" s="6" t="s">
        <v>20</v>
      </c>
      <c r="AU92" s="6"/>
      <c r="AV92" s="6" t="s">
        <v>20</v>
      </c>
      <c r="AW92" s="6"/>
      <c r="AX92" s="6" t="s">
        <v>37</v>
      </c>
      <c r="AY92" s="6"/>
      <c r="AZ92" s="8" t="s">
        <v>28</v>
      </c>
    </row>
    <row r="93" spans="2:52" ht="12.75">
      <c r="B93" s="6"/>
      <c r="C93" s="6"/>
      <c r="D93" s="6" t="s">
        <v>5</v>
      </c>
      <c r="E93" s="6"/>
      <c r="F93" s="6" t="s">
        <v>5</v>
      </c>
      <c r="G93" s="6"/>
      <c r="H93" s="6" t="s">
        <v>6</v>
      </c>
      <c r="I93" s="6"/>
      <c r="J93" s="6"/>
      <c r="K93" s="6"/>
      <c r="L93" s="6" t="s">
        <v>6</v>
      </c>
      <c r="M93" s="6"/>
      <c r="N93" s="6"/>
      <c r="O93" s="6"/>
      <c r="P93" s="6" t="s">
        <v>7</v>
      </c>
      <c r="Q93" s="6"/>
      <c r="R93" s="6" t="s">
        <v>21</v>
      </c>
      <c r="S93" s="6"/>
      <c r="T93" s="6" t="s">
        <v>21</v>
      </c>
      <c r="U93" s="6"/>
      <c r="V93" s="6" t="s">
        <v>7</v>
      </c>
      <c r="W93" s="6"/>
      <c r="X93" s="6" t="s">
        <v>21</v>
      </c>
      <c r="Y93" s="6"/>
      <c r="Z93" s="6" t="s">
        <v>21</v>
      </c>
      <c r="AA93" s="6"/>
      <c r="AB93" s="6" t="s">
        <v>7</v>
      </c>
      <c r="AC93" s="6"/>
      <c r="AD93" s="6" t="s">
        <v>21</v>
      </c>
      <c r="AE93" s="6"/>
      <c r="AF93" s="6" t="s">
        <v>21</v>
      </c>
      <c r="AG93" s="3"/>
      <c r="AH93" s="6" t="s">
        <v>7</v>
      </c>
      <c r="AI93" s="6"/>
      <c r="AJ93" s="6" t="s">
        <v>21</v>
      </c>
      <c r="AK93" s="6"/>
      <c r="AL93" s="6" t="s">
        <v>21</v>
      </c>
      <c r="AM93" s="6"/>
      <c r="AN93" s="6" t="s">
        <v>31</v>
      </c>
      <c r="AO93" s="6"/>
      <c r="AP93" s="6" t="s">
        <v>21</v>
      </c>
      <c r="AQ93" s="6"/>
      <c r="AR93" s="6" t="s">
        <v>21</v>
      </c>
      <c r="AS93" s="6"/>
      <c r="AT93" s="6" t="s">
        <v>7</v>
      </c>
      <c r="AU93" s="6"/>
      <c r="AV93" s="6" t="s">
        <v>21</v>
      </c>
      <c r="AW93" s="6"/>
      <c r="AX93" s="6" t="s">
        <v>21</v>
      </c>
      <c r="AY93" s="6"/>
      <c r="AZ93" s="6" t="s">
        <v>6</v>
      </c>
    </row>
    <row r="94" spans="1:53" ht="12.75">
      <c r="A94" s="13" t="s">
        <v>44</v>
      </c>
      <c r="B94" s="14"/>
      <c r="C94" s="14"/>
      <c r="D94" s="14">
        <f>AVERAGE(D7:D91)</f>
        <v>35.43529411764706</v>
      </c>
      <c r="E94" s="15"/>
      <c r="F94" s="14">
        <f>AVERAGE(F7:F91)</f>
        <v>242.41764705882352</v>
      </c>
      <c r="G94" s="15"/>
      <c r="H94" s="14">
        <f>AVERAGE(H7:H91)</f>
        <v>16.885294117647053</v>
      </c>
      <c r="I94" s="15"/>
      <c r="J94" s="14">
        <f>AVERAGE(J7:J91)</f>
        <v>5.691281039419216</v>
      </c>
      <c r="K94" s="15"/>
      <c r="L94" s="14">
        <f>AVERAGE(L7:L91)</f>
        <v>2.990470588235295</v>
      </c>
      <c r="M94" s="15"/>
      <c r="N94" s="14">
        <f>AVERAGE(N7:N91)</f>
        <v>7.384955900162796</v>
      </c>
      <c r="O94" s="15"/>
      <c r="P94" s="14">
        <f>AVERAGE(P7:P91)</f>
        <v>173.31764705882352</v>
      </c>
      <c r="Q94" s="15"/>
      <c r="R94" s="14">
        <f>AVERAGE(R7:R91)</f>
        <v>216.72443277310927</v>
      </c>
      <c r="S94" s="15"/>
      <c r="T94" s="14">
        <f>AVERAGE(T7:T91)</f>
        <v>624.8321743830049</v>
      </c>
      <c r="U94" s="15"/>
      <c r="V94" s="14">
        <f>AVERAGE(V7:V91)</f>
        <v>53.62352941176471</v>
      </c>
      <c r="W94" s="15"/>
      <c r="X94" s="14">
        <f>AVERAGE(X7:X91)</f>
        <v>71.80910832873984</v>
      </c>
      <c r="Y94" s="15"/>
      <c r="Z94" s="14">
        <f>AVERAGE(Z7:Z91)</f>
        <v>214.20748101759142</v>
      </c>
      <c r="AA94" s="15"/>
      <c r="AB94" s="14">
        <f>AVERAGE(AB7:AB91)</f>
        <v>0</v>
      </c>
      <c r="AC94" s="15"/>
      <c r="AD94" s="14">
        <f>AVERAGE(AD7:AD91)</f>
        <v>0</v>
      </c>
      <c r="AE94" s="15"/>
      <c r="AF94" s="14">
        <f>AVERAGE(AF7:AF91)</f>
        <v>0</v>
      </c>
      <c r="AG94" s="15"/>
      <c r="AH94" s="14">
        <f>AVERAGE(AH7:AH91)</f>
        <v>0</v>
      </c>
      <c r="AI94" s="15"/>
      <c r="AJ94" s="14">
        <f>AVERAGE(AJ7:AJ91)</f>
        <v>0</v>
      </c>
      <c r="AK94" s="15"/>
      <c r="AL94" s="14">
        <f>AVERAGE(AL7:AL91)</f>
        <v>0</v>
      </c>
      <c r="AM94" s="15"/>
      <c r="AN94" s="14">
        <f>AVERAGE(AN7:AN91)</f>
        <v>0</v>
      </c>
      <c r="AO94" s="15"/>
      <c r="AP94" s="14">
        <f>AVERAGE(AP7:AP91)</f>
        <v>0</v>
      </c>
      <c r="AQ94" s="15"/>
      <c r="AR94" s="14">
        <f>AVERAGE(AR7:AR91)</f>
        <v>0</v>
      </c>
      <c r="AS94" s="15"/>
      <c r="AT94" s="14">
        <f>AVERAGE(AT7:AT91)</f>
        <v>53.62352941176471</v>
      </c>
      <c r="AU94" s="15"/>
      <c r="AV94" s="14">
        <f>AVERAGE(AV7:AV91)</f>
        <v>110.09453762763474</v>
      </c>
      <c r="AW94" s="15"/>
      <c r="AX94" s="14">
        <f>AVERAGE(AX7:AX91)</f>
        <v>328.41340225322824</v>
      </c>
      <c r="AY94" s="15"/>
      <c r="AZ94" s="16" t="e">
        <f>AVERAGE(AZ7:AZ91)</f>
        <v>#DIV/0!</v>
      </c>
      <c r="BA94" s="15"/>
    </row>
    <row r="95" spans="1:53" ht="14.25">
      <c r="A95" s="15" t="s">
        <v>22</v>
      </c>
      <c r="B95" s="15"/>
      <c r="C95" s="15"/>
      <c r="D95" s="17">
        <f>D96/(A91-1)</f>
        <v>9.320168067226867</v>
      </c>
      <c r="E95" s="15"/>
      <c r="F95" s="17">
        <f>F96/(A91-1)</f>
        <v>2.032184873949581</v>
      </c>
      <c r="G95" s="15"/>
      <c r="H95" s="17">
        <f>H96/(A91-1)</f>
        <v>2.8509728291316523</v>
      </c>
      <c r="I95" s="15"/>
      <c r="J95" s="17">
        <f>J96/(A91-1)</f>
        <v>2.7180480686782222</v>
      </c>
      <c r="K95" s="15"/>
      <c r="L95" s="17">
        <f>L96/(A91-1)</f>
        <v>1.552630728291317</v>
      </c>
      <c r="M95" s="15"/>
      <c r="N95" s="17">
        <f>N96/(A91-1)</f>
        <v>4.873063104653561</v>
      </c>
      <c r="O95" s="15"/>
      <c r="P95" s="17">
        <f>P96/(A91-1)</f>
        <v>1517.4812324929972</v>
      </c>
      <c r="Q95" s="15"/>
      <c r="R95" s="17">
        <f>R96/(A91-1)</f>
        <v>2372.7583456489747</v>
      </c>
      <c r="S95" s="15"/>
      <c r="T95" s="17">
        <f>T96/(A91-1)</f>
        <v>18180.896596256105</v>
      </c>
      <c r="U95" s="15"/>
      <c r="V95" s="17">
        <f>V96/(A91-1)</f>
        <v>5.499439775910376</v>
      </c>
      <c r="W95" s="15"/>
      <c r="X95" s="17">
        <f>X96/(A91-1)</f>
        <v>9.862039286361282</v>
      </c>
      <c r="Y95" s="15"/>
      <c r="Z95" s="17">
        <f>Z96/(A91-1)</f>
        <v>4131.132321212771</v>
      </c>
      <c r="AA95" s="15"/>
      <c r="AB95" s="17">
        <f>AB96/(A91-1)</f>
        <v>0</v>
      </c>
      <c r="AC95" s="15"/>
      <c r="AD95" s="17">
        <f>AD96/(A91-1)</f>
        <v>0</v>
      </c>
      <c r="AE95" s="15"/>
      <c r="AF95" s="17">
        <f>AF96/(A91-1)</f>
        <v>0</v>
      </c>
      <c r="AG95" s="15"/>
      <c r="AH95" s="17">
        <f>AH96/(A91-1)</f>
        <v>0</v>
      </c>
      <c r="AI95" s="15"/>
      <c r="AJ95" s="17">
        <f>AJ96/(A91-1)</f>
        <v>0</v>
      </c>
      <c r="AK95" s="15"/>
      <c r="AL95" s="17">
        <f>AL96/(A91-1)</f>
        <v>0</v>
      </c>
      <c r="AM95" s="15"/>
      <c r="AN95" s="17">
        <f>AN96/(A91-1)</f>
        <v>0</v>
      </c>
      <c r="AO95" s="15"/>
      <c r="AP95" s="17">
        <f>AP96/(A91-1)</f>
        <v>0</v>
      </c>
      <c r="AQ95" s="15"/>
      <c r="AR95" s="17">
        <f>AR96/(A91-1)</f>
        <v>0</v>
      </c>
      <c r="AS95" s="15"/>
      <c r="AT95" s="17">
        <f>AT96/(A91-1)</f>
        <v>5.499439775910376</v>
      </c>
      <c r="AU95" s="15"/>
      <c r="AV95" s="17">
        <f>AV96/(A91-1)</f>
        <v>23.18137560976049</v>
      </c>
      <c r="AW95" s="15"/>
      <c r="AX95" s="17">
        <f>AX96/(A91-1)</f>
        <v>9710.499750705078</v>
      </c>
      <c r="AY95" s="15"/>
      <c r="AZ95" s="17" t="e">
        <f>AZ96/(A91-1)</f>
        <v>#DIV/0!</v>
      </c>
      <c r="BA95" s="15"/>
    </row>
    <row r="96" spans="1:53" ht="12.75">
      <c r="A96" s="14" t="s">
        <v>46</v>
      </c>
      <c r="B96" s="15"/>
      <c r="C96" s="15"/>
      <c r="D96" s="18">
        <f>SUM(E7:E91)</f>
        <v>782.8941176470568</v>
      </c>
      <c r="E96" s="15"/>
      <c r="F96" s="18">
        <f>SUM(G7:G91)</f>
        <v>170.7035294117648</v>
      </c>
      <c r="G96" s="15"/>
      <c r="H96" s="18">
        <f>SUM(I7:I91)</f>
        <v>239.4817176470588</v>
      </c>
      <c r="I96" s="15"/>
      <c r="J96" s="18">
        <f>SUM(K7:K91)</f>
        <v>228.31603776897066</v>
      </c>
      <c r="K96" s="15"/>
      <c r="L96" s="18">
        <f>SUM(M7:M91)</f>
        <v>130.42098117647063</v>
      </c>
      <c r="M96" s="15"/>
      <c r="N96" s="18">
        <f>SUM(O7:O91)</f>
        <v>409.3373007908991</v>
      </c>
      <c r="O96" s="15"/>
      <c r="P96" s="18">
        <f>SUM(Q7:Q91)</f>
        <v>127468.42352941177</v>
      </c>
      <c r="Q96" s="15"/>
      <c r="R96" s="18">
        <f>SUM(S7:S91)</f>
        <v>199311.70103451388</v>
      </c>
      <c r="S96" s="15"/>
      <c r="T96" s="18">
        <f>SUM(U7:U91)</f>
        <v>1527195.314085513</v>
      </c>
      <c r="U96" s="15"/>
      <c r="V96" s="18">
        <f>SUM(W7:W91)</f>
        <v>461.95294117647154</v>
      </c>
      <c r="W96" s="15"/>
      <c r="X96" s="18">
        <f>SUM(Y7:Y91)</f>
        <v>828.4113000543477</v>
      </c>
      <c r="Y96" s="15"/>
      <c r="Z96" s="18">
        <f>SUM(AA7:AA91)</f>
        <v>347015.1149818728</v>
      </c>
      <c r="AA96" s="15"/>
      <c r="AB96" s="18">
        <f>SUM(AC7:AC91)</f>
        <v>0</v>
      </c>
      <c r="AC96" s="15"/>
      <c r="AD96" s="18">
        <f>SUM(AE7:AE91)</f>
        <v>0</v>
      </c>
      <c r="AE96" s="15"/>
      <c r="AF96" s="18">
        <f>SUM(AG7:AG91)</f>
        <v>0</v>
      </c>
      <c r="AG96" s="15"/>
      <c r="AH96" s="18">
        <f>SUM(AI7:AI91)</f>
        <v>0</v>
      </c>
      <c r="AI96" s="15"/>
      <c r="AJ96" s="18">
        <f>SUM(AK7:AK91)</f>
        <v>0</v>
      </c>
      <c r="AK96" s="15"/>
      <c r="AL96" s="18">
        <f>SUM(AM7:AM91)</f>
        <v>0</v>
      </c>
      <c r="AM96" s="15"/>
      <c r="AN96" s="18">
        <f>SUM(AO7:AO91)</f>
        <v>0</v>
      </c>
      <c r="AO96" s="15"/>
      <c r="AP96" s="18">
        <f>SUM(AQ7:AQ91)</f>
        <v>0</v>
      </c>
      <c r="AQ96" s="15"/>
      <c r="AR96" s="18">
        <f>SUM(AS7:AS91)</f>
        <v>0</v>
      </c>
      <c r="AS96" s="15"/>
      <c r="AT96" s="18">
        <f>SUM(AU7:AU91)</f>
        <v>461.95294117647154</v>
      </c>
      <c r="AU96" s="15"/>
      <c r="AV96" s="18">
        <f>SUM(AW7:AW91)</f>
        <v>1947.2355512198812</v>
      </c>
      <c r="AW96" s="15"/>
      <c r="AX96" s="18">
        <f>SUM(AY7:AY91)</f>
        <v>815681.9790592265</v>
      </c>
      <c r="AY96" s="15"/>
      <c r="AZ96" s="18" t="e">
        <f>SUM(BA7:BA91)</f>
        <v>#DIV/0!</v>
      </c>
      <c r="BA96" s="15"/>
    </row>
    <row r="97" spans="1:53" ht="12.75">
      <c r="A97" s="15" t="s">
        <v>8</v>
      </c>
      <c r="B97" s="15"/>
      <c r="C97" s="15"/>
      <c r="D97" s="14">
        <f>SQRT(D95)</f>
        <v>3.0528950304959497</v>
      </c>
      <c r="E97" s="15"/>
      <c r="F97" s="14">
        <f>SQRT(F95)</f>
        <v>1.425547219123092</v>
      </c>
      <c r="G97" s="15"/>
      <c r="H97" s="14">
        <f>SQRT(H95)</f>
        <v>1.6884824041522175</v>
      </c>
      <c r="I97" s="15"/>
      <c r="J97" s="14">
        <f>SQRT(J95)</f>
        <v>1.6486503779389439</v>
      </c>
      <c r="K97" s="15"/>
      <c r="L97" s="14">
        <f>SQRT(L95)</f>
        <v>1.2460460377896625</v>
      </c>
      <c r="M97" s="15"/>
      <c r="N97" s="14">
        <f>SQRT(N95)</f>
        <v>2.207501552582367</v>
      </c>
      <c r="O97" s="15"/>
      <c r="P97" s="14">
        <f>SQRT(P95)</f>
        <v>38.9548614744424</v>
      </c>
      <c r="Q97" s="15"/>
      <c r="R97" s="14">
        <f>SQRT(R95)</f>
        <v>48.710967406211246</v>
      </c>
      <c r="S97" s="15"/>
      <c r="T97" s="14">
        <f>SQRT(T95)</f>
        <v>134.83655511861798</v>
      </c>
      <c r="U97" s="15"/>
      <c r="V97" s="14">
        <f>SQRT(V95)</f>
        <v>2.34508843669282</v>
      </c>
      <c r="W97" s="15"/>
      <c r="X97" s="14">
        <f>SQRT(X95)</f>
        <v>3.1403883973740068</v>
      </c>
      <c r="Y97" s="15"/>
      <c r="Z97" s="14">
        <f>SQRT(Z95)</f>
        <v>64.27388521952575</v>
      </c>
      <c r="AA97" s="15"/>
      <c r="AB97" s="14">
        <f>SQRT(AB95)</f>
        <v>0</v>
      </c>
      <c r="AC97" s="15"/>
      <c r="AD97" s="14">
        <f>SQRT(AD95)</f>
        <v>0</v>
      </c>
      <c r="AE97" s="15"/>
      <c r="AF97" s="14">
        <f>SQRT(AF95)</f>
        <v>0</v>
      </c>
      <c r="AG97" s="15"/>
      <c r="AH97" s="14">
        <f>SQRT(AH95)</f>
        <v>0</v>
      </c>
      <c r="AI97" s="15"/>
      <c r="AJ97" s="14">
        <f>SQRT(AJ95)</f>
        <v>0</v>
      </c>
      <c r="AK97" s="15"/>
      <c r="AL97" s="14">
        <f>SQRT(AL95)</f>
        <v>0</v>
      </c>
      <c r="AM97" s="15"/>
      <c r="AN97" s="14">
        <f>SQRT(AN95)</f>
        <v>0</v>
      </c>
      <c r="AO97" s="15"/>
      <c r="AP97" s="14">
        <f>SQRT(AP95)</f>
        <v>0</v>
      </c>
      <c r="AQ97" s="15"/>
      <c r="AR97" s="14">
        <f>SQRT(AR95)</f>
        <v>0</v>
      </c>
      <c r="AS97" s="15"/>
      <c r="AT97" s="14">
        <f>SQRT(AT95)</f>
        <v>2.34508843669282</v>
      </c>
      <c r="AU97" s="15"/>
      <c r="AV97" s="14">
        <f>SQRT(AV95)</f>
        <v>4.814704104071245</v>
      </c>
      <c r="AW97" s="15"/>
      <c r="AX97" s="14">
        <f>SQRT(AX95)</f>
        <v>98.54186800900963</v>
      </c>
      <c r="AY97" s="15"/>
      <c r="AZ97" s="14" t="e">
        <f>SQRT(AZ95)</f>
        <v>#DIV/0!</v>
      </c>
      <c r="BA97" s="15"/>
    </row>
    <row r="98" spans="1:53" ht="12.75">
      <c r="A98" s="12" t="s">
        <v>9</v>
      </c>
      <c r="B98" s="14"/>
      <c r="C98" s="14"/>
      <c r="D98" s="14">
        <f>D97/D94</f>
        <v>0.08615407622581531</v>
      </c>
      <c r="E98" s="14"/>
      <c r="F98" s="14">
        <f>F97/F94</f>
        <v>0.005880542264223767</v>
      </c>
      <c r="G98" s="14"/>
      <c r="H98" s="14">
        <f>H97/H94</f>
        <v>0.09999721606196728</v>
      </c>
      <c r="I98" s="14"/>
      <c r="J98" s="14">
        <f>J97/J94</f>
        <v>0.2896800151881421</v>
      </c>
      <c r="K98" s="14"/>
      <c r="L98" s="14">
        <f>L97/L94</f>
        <v>0.4166722263351087</v>
      </c>
      <c r="M98" s="14"/>
      <c r="N98" s="14">
        <f>N97/N94</f>
        <v>0.2989187183275806</v>
      </c>
      <c r="O98" s="14"/>
      <c r="P98" s="14">
        <f>P97/P94</f>
        <v>0.2247599256942441</v>
      </c>
      <c r="Q98" s="14"/>
      <c r="R98" s="14">
        <f>R97/R94</f>
        <v>0.22475992569424413</v>
      </c>
      <c r="S98" s="14"/>
      <c r="T98" s="14">
        <f>T97/T94</f>
        <v>0.21579643406129545</v>
      </c>
      <c r="U98" s="14"/>
      <c r="V98" s="14">
        <f>V97/V94</f>
        <v>0.04373245219808901</v>
      </c>
      <c r="W98" s="14"/>
      <c r="X98" s="14">
        <f>X97/X94</f>
        <v>0.04373245219808896</v>
      </c>
      <c r="Y98" s="14"/>
      <c r="Z98" s="14">
        <f>Z97/Z94</f>
        <v>0.30005434410690524</v>
      </c>
      <c r="AA98" s="14"/>
      <c r="AB98" s="14" t="e">
        <f>AB97/AB94</f>
        <v>#DIV/0!</v>
      </c>
      <c r="AC98" s="14"/>
      <c r="AD98" s="14" t="e">
        <f>AD97/AD94</f>
        <v>#DIV/0!</v>
      </c>
      <c r="AE98" s="14"/>
      <c r="AF98" s="14" t="e">
        <f>AF97/AF94</f>
        <v>#DIV/0!</v>
      </c>
      <c r="AG98" s="14"/>
      <c r="AH98" s="14" t="e">
        <f>AH97/AH94</f>
        <v>#DIV/0!</v>
      </c>
      <c r="AI98" s="14"/>
      <c r="AJ98" s="14" t="e">
        <f>AJ97/AJ94</f>
        <v>#DIV/0!</v>
      </c>
      <c r="AK98" s="14"/>
      <c r="AL98" s="14" t="e">
        <f>AL97/AL94</f>
        <v>#DIV/0!</v>
      </c>
      <c r="AM98" s="14"/>
      <c r="AN98" s="14" t="e">
        <f>AN97/AN94</f>
        <v>#DIV/0!</v>
      </c>
      <c r="AO98" s="14"/>
      <c r="AP98" s="14" t="e">
        <f>AP97/AP94</f>
        <v>#DIV/0!</v>
      </c>
      <c r="AQ98" s="14"/>
      <c r="AR98" s="14" t="e">
        <f>AR97/AR94</f>
        <v>#DIV/0!</v>
      </c>
      <c r="AS98" s="14"/>
      <c r="AT98" s="14">
        <f>AT97/AT94</f>
        <v>0.04373245219808901</v>
      </c>
      <c r="AU98" s="14"/>
      <c r="AV98" s="14">
        <f>AV97/AV94</f>
        <v>0.04373245219808898</v>
      </c>
      <c r="AW98" s="14"/>
      <c r="AX98" s="14">
        <f>AX97/AX94</f>
        <v>0.30005434410690524</v>
      </c>
      <c r="AY98" s="14"/>
      <c r="AZ98" s="14" t="e">
        <f>AZ97/AZ94</f>
        <v>#DIV/0!</v>
      </c>
      <c r="BA98" s="14"/>
    </row>
    <row r="99" spans="1:53" ht="12.75">
      <c r="A99" s="36" t="s">
        <v>45</v>
      </c>
      <c r="B99" s="36"/>
      <c r="C99" s="12"/>
      <c r="D99" s="12">
        <f>(D97/SQRT(A91))*A100</f>
        <v>0.6622659166377867</v>
      </c>
      <c r="E99" s="12"/>
      <c r="F99" s="12">
        <f>(F97/SQRT(A91))*A100</f>
        <v>0.30924461088648453</v>
      </c>
      <c r="G99" s="12"/>
      <c r="H99" s="12">
        <f>(H97/SQRT(A91))*A100</f>
        <v>0.3662832609514858</v>
      </c>
      <c r="I99" s="12"/>
      <c r="J99" s="12">
        <f>(J97/SQRT(A91))*A100</f>
        <v>0.3576424812691956</v>
      </c>
      <c r="K99" s="12"/>
      <c r="L99" s="12">
        <f>(L97/SQRT(A91))*A100</f>
        <v>0.270305337440834</v>
      </c>
      <c r="M99" s="12"/>
      <c r="N99" s="12">
        <f>(N97/SQRT(A91))*A100</f>
        <v>0.4788743224370872</v>
      </c>
      <c r="O99" s="12"/>
      <c r="P99" s="12">
        <f>(P97/SQRT(A91))*A100</f>
        <v>8.450495933913123</v>
      </c>
      <c r="Q99" s="12"/>
      <c r="R99" s="12">
        <f>(R97/SQRT(A91))*A100</f>
        <v>10.566892460219044</v>
      </c>
      <c r="S99" s="12"/>
      <c r="T99" s="12">
        <f>(T97/SQRT(A91))*A100</f>
        <v>29.250155632572266</v>
      </c>
      <c r="U99" s="12"/>
      <c r="V99" s="12">
        <f>(V97/SQRT(A91))*A100</f>
        <v>0.5087211081970102</v>
      </c>
      <c r="W99" s="12"/>
      <c r="X99" s="12">
        <f>(X97/SQRT(A91))*A100</f>
        <v>0.6812458927707392</v>
      </c>
      <c r="Y99" s="12"/>
      <c r="Z99" s="12">
        <f>(Z97/SQRT(A91))*A100</f>
        <v>13.94296334645548</v>
      </c>
      <c r="AA99" s="12"/>
      <c r="AB99" s="12">
        <f>(AB97/SQRT(A91))*A100</f>
        <v>0</v>
      </c>
      <c r="AC99" s="12"/>
      <c r="AD99" s="12">
        <f>(AD97/SQRT(A91))*A100</f>
        <v>0</v>
      </c>
      <c r="AE99" s="12"/>
      <c r="AF99" s="12">
        <f>(AF97/SQRT(A91))*A100</f>
        <v>0</v>
      </c>
      <c r="AG99" s="12"/>
      <c r="AH99" s="12">
        <f>(AH97/SQRT(A91))*A100</f>
        <v>0</v>
      </c>
      <c r="AI99" s="12"/>
      <c r="AJ99" s="12">
        <f>(AJ97/SQRT(A91))*A100</f>
        <v>0</v>
      </c>
      <c r="AK99" s="12"/>
      <c r="AL99" s="12">
        <f>(AL97/SQRT(A91))*A100</f>
        <v>0</v>
      </c>
      <c r="AM99" s="12"/>
      <c r="AN99" s="12">
        <f>(AN97/SQRT(A91))*A100</f>
        <v>0</v>
      </c>
      <c r="AO99" s="12"/>
      <c r="AP99" s="12">
        <f>(AP97/SQRT(A91))*A100</f>
        <v>0</v>
      </c>
      <c r="AQ99" s="12"/>
      <c r="AR99" s="12">
        <f>(AR97/SQRT(A91))*A100</f>
        <v>0</v>
      </c>
      <c r="AS99" s="12"/>
      <c r="AT99" s="12">
        <f>(AT97/SQRT(A91))*A100</f>
        <v>0.5087211081970102</v>
      </c>
      <c r="AU99" s="12"/>
      <c r="AV99" s="12">
        <f>(AV97/SQRT(A91))*A100</f>
        <v>1.044455965557538</v>
      </c>
      <c r="AW99" s="12"/>
      <c r="AX99" s="12">
        <f>(AX97/SQRT(A91))*A100</f>
        <v>21.376732541500047</v>
      </c>
      <c r="AY99" s="12"/>
      <c r="AZ99" s="12" t="e">
        <f>(AZ97/SQRT(A91))*A100</f>
        <v>#DIV/0!</v>
      </c>
      <c r="BA99" s="12"/>
    </row>
    <row r="100" spans="1:53" ht="12.75">
      <c r="A100" s="3">
        <v>2</v>
      </c>
      <c r="D100" s="12">
        <f>MAX(D7:D91)</f>
        <v>40</v>
      </c>
      <c r="E100" s="12"/>
      <c r="F100" s="12">
        <f>MAX(F7:F91)</f>
        <v>247.6</v>
      </c>
      <c r="G100" s="12"/>
      <c r="H100" s="12">
        <f>MAX(H7:H91)</f>
        <v>18.91</v>
      </c>
      <c r="I100" s="12"/>
      <c r="J100" s="12">
        <f>MAX(J7:J91)</f>
        <v>10.047846889952154</v>
      </c>
      <c r="K100" s="12"/>
      <c r="L100" s="12">
        <f>MAX(L7:L91)</f>
        <v>7.48</v>
      </c>
      <c r="M100" s="12"/>
      <c r="N100" s="12">
        <f>MAX(N7:N91)</f>
        <v>13.118581560283689</v>
      </c>
      <c r="O100" s="12"/>
      <c r="P100" s="12">
        <f>MAX(P7:P91)</f>
        <v>329</v>
      </c>
      <c r="Q100" s="12"/>
      <c r="R100" s="12">
        <f>MAX(R7:R91)</f>
        <v>411.3968750000001</v>
      </c>
      <c r="S100" s="12"/>
      <c r="T100" s="12">
        <f>MAX(T7:T91)</f>
        <v>1052.6058433936962</v>
      </c>
      <c r="U100" s="12"/>
      <c r="V100" s="12">
        <f>MAX(V7:V91)</f>
        <v>58</v>
      </c>
      <c r="W100" s="12"/>
      <c r="X100" s="12">
        <f>MAX(X7:X91)</f>
        <v>77.66979027219992</v>
      </c>
      <c r="Y100" s="12"/>
      <c r="Z100" s="12">
        <f>MAX(Z7:Z91)</f>
        <v>408.78836985368383</v>
      </c>
      <c r="AA100" s="12"/>
      <c r="AB100" s="12">
        <f>MAX(AB7:AB91)</f>
        <v>0</v>
      </c>
      <c r="AC100" s="12"/>
      <c r="AD100" s="12">
        <f>MAX(AD7:AD91)</f>
        <v>0</v>
      </c>
      <c r="AE100" s="12"/>
      <c r="AF100" s="12">
        <f>MAX(AF7:AF91)</f>
        <v>0</v>
      </c>
      <c r="AG100" s="12"/>
      <c r="AH100" s="12">
        <f>MAX(AH7:AH91)</f>
        <v>0</v>
      </c>
      <c r="AI100" s="12"/>
      <c r="AJ100" s="12">
        <f>MAX(AJ7:AJ91)</f>
        <v>0</v>
      </c>
      <c r="AK100" s="12"/>
      <c r="AL100" s="12">
        <f>MAX(AL7:AL91)</f>
        <v>0</v>
      </c>
      <c r="AM100" s="12"/>
      <c r="AN100" s="12">
        <f>MAX(AN7:AN91)</f>
        <v>0</v>
      </c>
      <c r="AO100" s="12"/>
      <c r="AP100" s="12">
        <f>MAX(AP7:AP91)</f>
        <v>0</v>
      </c>
      <c r="AQ100" s="12"/>
      <c r="AR100" s="12">
        <f>MAX(AR7:AR91)</f>
        <v>0</v>
      </c>
      <c r="AS100" s="12"/>
      <c r="AT100" s="12">
        <f>MAX(AT7:AT91)</f>
        <v>58</v>
      </c>
      <c r="AU100" s="12"/>
      <c r="AV100" s="12">
        <f>MAX(AV7:AV91)</f>
        <v>119.07987505577867</v>
      </c>
      <c r="AW100" s="12"/>
      <c r="AX100" s="12">
        <f>MAX(AX7:AX91)</f>
        <v>626.7361845040983</v>
      </c>
      <c r="AY100" s="12"/>
      <c r="AZ100" s="12">
        <f>MAX(AZ7:AZ91)</f>
        <v>0</v>
      </c>
      <c r="BA100" s="12"/>
    </row>
    <row r="101" spans="4:52" ht="12.75">
      <c r="D101" s="14">
        <f>MIN(D7:D91)</f>
        <v>28</v>
      </c>
      <c r="F101" s="14">
        <f>MIN(F7:F91)</f>
        <v>240</v>
      </c>
      <c r="H101" s="14">
        <f>MIN(H7:H91)</f>
        <v>10.78</v>
      </c>
      <c r="J101" s="14">
        <f>MIN(J7:J91)</f>
        <v>2.054794520547945</v>
      </c>
      <c r="L101" s="14">
        <f>MIN(L7:L91)</f>
        <v>1.5</v>
      </c>
      <c r="N101" s="14">
        <f>MIN(N7:N91)</f>
        <v>2.6488754882997685</v>
      </c>
      <c r="P101" s="14">
        <f>MIN(P7:P91)</f>
        <v>126</v>
      </c>
      <c r="R101" s="14">
        <f>MIN(R7:R91)</f>
        <v>157.55625000000003</v>
      </c>
      <c r="T101" s="14">
        <f>MIN(T7:T91)</f>
        <v>391.09992910790925</v>
      </c>
      <c r="V101" s="14">
        <f>MIN(V7:V91)</f>
        <v>49</v>
      </c>
      <c r="X101" s="14">
        <f>MIN(X7:X91)</f>
        <v>65.61758143685854</v>
      </c>
      <c r="Z101" s="14">
        <f>MIN(Z7:Z91)</f>
        <v>82.15628331984165</v>
      </c>
      <c r="AB101" s="14">
        <f>MIN(AB7:AB91)</f>
        <v>0</v>
      </c>
      <c r="AD101" s="14">
        <f>MIN(AD7:AD91)</f>
        <v>0</v>
      </c>
      <c r="AF101" s="14">
        <f>MIN(AF7:AF91)</f>
        <v>0</v>
      </c>
      <c r="AH101" s="14">
        <f>MIN(AH7:AH91)</f>
        <v>0</v>
      </c>
      <c r="AJ101" s="14">
        <f>MIN(AJ7:AJ91)</f>
        <v>0</v>
      </c>
      <c r="AL101" s="14">
        <f>MIN(AL7:AL91)</f>
        <v>0</v>
      </c>
      <c r="AN101" s="14">
        <f>MIN(AN7:AN91)</f>
        <v>0</v>
      </c>
      <c r="AP101" s="14">
        <f>MIN(AP7:AP91)</f>
        <v>0</v>
      </c>
      <c r="AR101" s="14">
        <f aca="true" t="shared" si="116" ref="AR101:AZ101">MIN(AR7:AR91)</f>
        <v>0</v>
      </c>
      <c r="AT101" s="14">
        <f t="shared" si="116"/>
        <v>49</v>
      </c>
      <c r="AV101" s="14">
        <f t="shared" si="116"/>
        <v>100.60196340919232</v>
      </c>
      <c r="AX101" s="14">
        <f t="shared" si="116"/>
        <v>125.95836706250964</v>
      </c>
      <c r="AZ101" s="14">
        <f t="shared" si="116"/>
        <v>0</v>
      </c>
    </row>
    <row r="102" spans="1:27" ht="12.75">
      <c r="A102" s="3"/>
      <c r="B102" s="3"/>
      <c r="C102" s="19" t="str">
        <f>D92</f>
        <v>T_ok</v>
      </c>
      <c r="D102" s="19" t="str">
        <f>F92</f>
        <v>T_pl</v>
      </c>
      <c r="E102" s="19" t="str">
        <f>H92</f>
        <v>O2</v>
      </c>
      <c r="F102" s="19" t="str">
        <f>J92</f>
        <v>n z O2</v>
      </c>
      <c r="G102" s="19" t="str">
        <f>L92</f>
        <v>CO2</v>
      </c>
      <c r="H102" s="19" t="str">
        <f>N92</f>
        <v>n z CO2</v>
      </c>
      <c r="I102" s="19" t="str">
        <f>P92</f>
        <v>CO</v>
      </c>
      <c r="J102" s="19" t="str">
        <f>R92</f>
        <v>CO</v>
      </c>
      <c r="K102" s="19" t="str">
        <f>T92</f>
        <v>CO (O2=10%)</v>
      </c>
      <c r="L102" s="19" t="str">
        <f>V92</f>
        <v>NO</v>
      </c>
      <c r="M102" s="19" t="str">
        <f>X92</f>
        <v>NO</v>
      </c>
      <c r="N102" s="19" t="str">
        <f>Z92</f>
        <v>NO (O2=10%)</v>
      </c>
      <c r="O102" s="19" t="str">
        <f>AB92</f>
        <v>SO2</v>
      </c>
      <c r="P102" s="19" t="str">
        <f>AD92</f>
        <v>SO2</v>
      </c>
      <c r="Q102" s="19" t="str">
        <f>AF92</f>
        <v>SO2 (O2=10%)</v>
      </c>
      <c r="R102" s="19" t="str">
        <f>AH92</f>
        <v>NO2</v>
      </c>
      <c r="S102" s="19" t="str">
        <f>AJ92</f>
        <v>NO2</v>
      </c>
      <c r="T102" s="19" t="str">
        <f>AL92</f>
        <v>NO2 (O2=10%)</v>
      </c>
      <c r="U102" s="19" t="str">
        <f>AN92</f>
        <v>HCl</v>
      </c>
      <c r="V102" s="19" t="str">
        <f>AP92</f>
        <v>HCl</v>
      </c>
      <c r="W102" s="19" t="str">
        <f>AR92</f>
        <v>HCl (O2=10%)</v>
      </c>
      <c r="X102" s="19" t="str">
        <f>AT92</f>
        <v>NOx</v>
      </c>
      <c r="Y102" s="19" t="str">
        <f>AV92</f>
        <v>NOx</v>
      </c>
      <c r="Z102" s="19" t="str">
        <f>AX92</f>
        <v>NOx (O2=10%)</v>
      </c>
      <c r="AA102" s="19" t="str">
        <f>AZ92</f>
        <v>ETA</v>
      </c>
    </row>
    <row r="103" spans="1:27" ht="12.75">
      <c r="A103" s="3"/>
      <c r="B103" s="3"/>
      <c r="C103" s="19" t="str">
        <f>D93</f>
        <v>°C</v>
      </c>
      <c r="D103" s="19" t="str">
        <f>F93</f>
        <v>°C</v>
      </c>
      <c r="E103" s="19" t="str">
        <f>H93</f>
        <v>%</v>
      </c>
      <c r="F103" s="19">
        <f>J93</f>
        <v>0</v>
      </c>
      <c r="G103" s="19" t="str">
        <f>L93</f>
        <v>%</v>
      </c>
      <c r="H103" s="19">
        <f>N93</f>
        <v>0</v>
      </c>
      <c r="I103" s="19" t="str">
        <f>P93</f>
        <v>ppm</v>
      </c>
      <c r="J103" s="19" t="str">
        <f>R93</f>
        <v>mg.m-3</v>
      </c>
      <c r="K103" s="19" t="str">
        <f>T93</f>
        <v>mg.m-3</v>
      </c>
      <c r="L103" s="19" t="str">
        <f>V93</f>
        <v>ppm</v>
      </c>
      <c r="M103" s="19" t="str">
        <f>X93</f>
        <v>mg.m-3</v>
      </c>
      <c r="N103" s="19" t="str">
        <f>Z93</f>
        <v>mg.m-3</v>
      </c>
      <c r="O103" s="19" t="str">
        <f>AB93</f>
        <v>ppm</v>
      </c>
      <c r="P103" s="19" t="str">
        <f>AD93</f>
        <v>mg.m-3</v>
      </c>
      <c r="Q103" s="19" t="str">
        <f>AF93</f>
        <v>mg.m-3</v>
      </c>
      <c r="R103" s="19" t="str">
        <f>AH93</f>
        <v>ppm</v>
      </c>
      <c r="S103" s="19" t="str">
        <f>AJ93</f>
        <v>mg.m-3</v>
      </c>
      <c r="T103" s="19" t="str">
        <f>AL93</f>
        <v>mg.m-3</v>
      </c>
      <c r="U103" s="19" t="str">
        <f>AN93</f>
        <v>mg.m-2</v>
      </c>
      <c r="V103" s="19" t="str">
        <f>AP93</f>
        <v>mg.m-3</v>
      </c>
      <c r="W103" s="19" t="str">
        <f>AR93</f>
        <v>mg.m-3</v>
      </c>
      <c r="X103" s="19" t="str">
        <f>AT93</f>
        <v>ppm</v>
      </c>
      <c r="Y103" s="19" t="str">
        <f>AV93</f>
        <v>mg.m-3</v>
      </c>
      <c r="Z103" s="19" t="str">
        <f>AX93</f>
        <v>mg.m-3</v>
      </c>
      <c r="AA103" s="19" t="str">
        <f>AZ93</f>
        <v>%</v>
      </c>
    </row>
    <row r="104" spans="1:27" ht="12.75">
      <c r="A104" s="13" t="s">
        <v>44</v>
      </c>
      <c r="B104" s="14"/>
      <c r="C104" s="20">
        <f>D94</f>
        <v>35.43529411764706</v>
      </c>
      <c r="D104" s="20">
        <f>F94</f>
        <v>242.41764705882352</v>
      </c>
      <c r="E104" s="20">
        <f>H94</f>
        <v>16.885294117647053</v>
      </c>
      <c r="F104" s="20">
        <f>J94</f>
        <v>5.691281039419216</v>
      </c>
      <c r="G104" s="20">
        <f>L94</f>
        <v>2.990470588235295</v>
      </c>
      <c r="H104" s="20">
        <f>N94</f>
        <v>7.384955900162796</v>
      </c>
      <c r="I104" s="20">
        <f>P94</f>
        <v>173.31764705882352</v>
      </c>
      <c r="J104" s="20">
        <f>R94</f>
        <v>216.72443277310927</v>
      </c>
      <c r="K104" s="20">
        <f>T94</f>
        <v>624.8321743830049</v>
      </c>
      <c r="L104" s="20">
        <f>V94</f>
        <v>53.62352941176471</v>
      </c>
      <c r="M104" s="20">
        <f>X94</f>
        <v>71.80910832873984</v>
      </c>
      <c r="N104" s="20">
        <f>Z94</f>
        <v>214.20748101759142</v>
      </c>
      <c r="O104" s="20">
        <f>AB94</f>
        <v>0</v>
      </c>
      <c r="P104" s="20">
        <f>AD94</f>
        <v>0</v>
      </c>
      <c r="Q104" s="20">
        <f>AF94</f>
        <v>0</v>
      </c>
      <c r="R104" s="20">
        <f>X104-L104</f>
        <v>0</v>
      </c>
      <c r="S104" s="20">
        <f>AJ94</f>
        <v>0</v>
      </c>
      <c r="T104" s="20">
        <f>AL94</f>
        <v>0</v>
      </c>
      <c r="U104" s="20">
        <f>AN94</f>
        <v>0</v>
      </c>
      <c r="V104" s="20">
        <f>AP94</f>
        <v>0</v>
      </c>
      <c r="W104" s="20">
        <f>AR94</f>
        <v>0</v>
      </c>
      <c r="X104" s="20">
        <f>AT94</f>
        <v>53.62352941176471</v>
      </c>
      <c r="Y104" s="20">
        <f>AV94</f>
        <v>110.09453762763474</v>
      </c>
      <c r="Z104" s="20">
        <f>AX94</f>
        <v>328.41340225322824</v>
      </c>
      <c r="AA104" s="20" t="e">
        <f>AZ94</f>
        <v>#DIV/0!</v>
      </c>
    </row>
    <row r="105" spans="1:27" ht="12.75">
      <c r="A105" s="14" t="s">
        <v>23</v>
      </c>
      <c r="B105" s="14"/>
      <c r="C105" s="20">
        <f>D95</f>
        <v>9.320168067226867</v>
      </c>
      <c r="D105" s="20">
        <f>F95</f>
        <v>2.032184873949581</v>
      </c>
      <c r="E105" s="20">
        <f>H95</f>
        <v>2.8509728291316523</v>
      </c>
      <c r="F105" s="20">
        <f>J95</f>
        <v>2.7180480686782222</v>
      </c>
      <c r="G105" s="20">
        <f>L95</f>
        <v>1.552630728291317</v>
      </c>
      <c r="H105" s="20">
        <f>N95</f>
        <v>4.873063104653561</v>
      </c>
      <c r="I105" s="20">
        <f>P95</f>
        <v>1517.4812324929972</v>
      </c>
      <c r="J105" s="20">
        <f>R95</f>
        <v>2372.7583456489747</v>
      </c>
      <c r="K105" s="20">
        <f>T95</f>
        <v>18180.896596256105</v>
      </c>
      <c r="L105" s="20">
        <f>V95</f>
        <v>5.499439775910376</v>
      </c>
      <c r="M105" s="20">
        <f>X95</f>
        <v>9.862039286361282</v>
      </c>
      <c r="N105" s="20">
        <f>Z95</f>
        <v>4131.132321212771</v>
      </c>
      <c r="O105" s="20">
        <f>AB95</f>
        <v>0</v>
      </c>
      <c r="P105" s="20">
        <f>AD95</f>
        <v>0</v>
      </c>
      <c r="Q105" s="20">
        <f>AF95</f>
        <v>0</v>
      </c>
      <c r="R105" s="20">
        <f>AH95</f>
        <v>0</v>
      </c>
      <c r="S105" s="20">
        <f>AJ95</f>
        <v>0</v>
      </c>
      <c r="T105" s="20">
        <f>AL95</f>
        <v>0</v>
      </c>
      <c r="U105" s="20">
        <f>AN95</f>
        <v>0</v>
      </c>
      <c r="V105" s="20">
        <f>AP95</f>
        <v>0</v>
      </c>
      <c r="W105" s="20">
        <f>AR95</f>
        <v>0</v>
      </c>
      <c r="X105" s="20">
        <f>AT95</f>
        <v>5.499439775910376</v>
      </c>
      <c r="Y105" s="20">
        <f>AV95</f>
        <v>23.18137560976049</v>
      </c>
      <c r="Z105" s="20">
        <f>AX95</f>
        <v>9710.499750705078</v>
      </c>
      <c r="AA105" s="20" t="e">
        <f>AZ95</f>
        <v>#DIV/0!</v>
      </c>
    </row>
    <row r="106" spans="1:27" ht="12.75">
      <c r="A106" s="14" t="s">
        <v>8</v>
      </c>
      <c r="B106" s="14"/>
      <c r="C106" s="20">
        <f>D97</f>
        <v>3.0528950304959497</v>
      </c>
      <c r="D106" s="20">
        <f>F97</f>
        <v>1.425547219123092</v>
      </c>
      <c r="E106" s="20">
        <f>H97</f>
        <v>1.6884824041522175</v>
      </c>
      <c r="F106" s="20">
        <f>J97</f>
        <v>1.6486503779389439</v>
      </c>
      <c r="G106" s="20">
        <f>L97</f>
        <v>1.2460460377896625</v>
      </c>
      <c r="H106" s="20">
        <f>N97</f>
        <v>2.207501552582367</v>
      </c>
      <c r="I106" s="20">
        <f>P97</f>
        <v>38.9548614744424</v>
      </c>
      <c r="J106" s="20">
        <f>R97</f>
        <v>48.710967406211246</v>
      </c>
      <c r="K106" s="20">
        <f>T97</f>
        <v>134.83655511861798</v>
      </c>
      <c r="L106" s="20">
        <f>V97</f>
        <v>2.34508843669282</v>
      </c>
      <c r="M106" s="20">
        <f>X97</f>
        <v>3.1403883973740068</v>
      </c>
      <c r="N106" s="20">
        <f>Z97</f>
        <v>64.27388521952575</v>
      </c>
      <c r="O106" s="20">
        <f>AB97</f>
        <v>0</v>
      </c>
      <c r="P106" s="20">
        <f>AD97</f>
        <v>0</v>
      </c>
      <c r="Q106" s="20">
        <f>AF97</f>
        <v>0</v>
      </c>
      <c r="R106" s="20">
        <f>AH97</f>
        <v>0</v>
      </c>
      <c r="S106" s="20">
        <f>AJ97</f>
        <v>0</v>
      </c>
      <c r="T106" s="20">
        <f>AL97</f>
        <v>0</v>
      </c>
      <c r="U106" s="20">
        <f>AN97</f>
        <v>0</v>
      </c>
      <c r="V106" s="20">
        <f>AP97</f>
        <v>0</v>
      </c>
      <c r="W106" s="20">
        <f>AR97</f>
        <v>0</v>
      </c>
      <c r="X106" s="20">
        <f>AT97</f>
        <v>2.34508843669282</v>
      </c>
      <c r="Y106" s="20">
        <f>AV97</f>
        <v>4.814704104071245</v>
      </c>
      <c r="Z106" s="20">
        <f>AX97</f>
        <v>98.54186800900963</v>
      </c>
      <c r="AA106" s="20" t="e">
        <f>AZ97</f>
        <v>#DIV/0!</v>
      </c>
    </row>
    <row r="107" spans="1:27" ht="12.75">
      <c r="A107" s="12" t="s">
        <v>9</v>
      </c>
      <c r="B107" s="14"/>
      <c r="C107" s="20">
        <f>D98</f>
        <v>0.08615407622581531</v>
      </c>
      <c r="D107" s="20">
        <f>F98</f>
        <v>0.005880542264223767</v>
      </c>
      <c r="E107" s="20">
        <f>H98</f>
        <v>0.09999721606196728</v>
      </c>
      <c r="F107" s="20">
        <f>J98</f>
        <v>0.2896800151881421</v>
      </c>
      <c r="G107" s="20">
        <f>L98</f>
        <v>0.4166722263351087</v>
      </c>
      <c r="H107" s="20">
        <f>N98</f>
        <v>0.2989187183275806</v>
      </c>
      <c r="I107" s="20">
        <f>P98</f>
        <v>0.2247599256942441</v>
      </c>
      <c r="J107" s="20">
        <f>R98</f>
        <v>0.22475992569424413</v>
      </c>
      <c r="K107" s="20">
        <f>T98</f>
        <v>0.21579643406129545</v>
      </c>
      <c r="L107" s="20">
        <f>V98</f>
        <v>0.04373245219808901</v>
      </c>
      <c r="M107" s="20">
        <f>X98</f>
        <v>0.04373245219808896</v>
      </c>
      <c r="N107" s="20">
        <f>Z98</f>
        <v>0.30005434410690524</v>
      </c>
      <c r="O107" s="20" t="e">
        <f>AB98</f>
        <v>#DIV/0!</v>
      </c>
      <c r="P107" s="20" t="e">
        <f>AD98</f>
        <v>#DIV/0!</v>
      </c>
      <c r="Q107" s="20" t="e">
        <f>AF98</f>
        <v>#DIV/0!</v>
      </c>
      <c r="R107" s="20" t="e">
        <f>AH98</f>
        <v>#DIV/0!</v>
      </c>
      <c r="S107" s="20" t="e">
        <f>AJ98</f>
        <v>#DIV/0!</v>
      </c>
      <c r="T107" s="20" t="e">
        <f>AL98</f>
        <v>#DIV/0!</v>
      </c>
      <c r="U107" s="20" t="e">
        <f>AN98</f>
        <v>#DIV/0!</v>
      </c>
      <c r="V107" s="20" t="e">
        <f>AP98</f>
        <v>#DIV/0!</v>
      </c>
      <c r="W107" s="20" t="e">
        <f>AR98</f>
        <v>#DIV/0!</v>
      </c>
      <c r="X107" s="20">
        <f>AT98</f>
        <v>0.04373245219808901</v>
      </c>
      <c r="Y107" s="20">
        <f>AV98</f>
        <v>0.04373245219808898</v>
      </c>
      <c r="Z107" s="20">
        <f>AX98</f>
        <v>0.30005434410690524</v>
      </c>
      <c r="AA107" s="20" t="e">
        <f>AZ98</f>
        <v>#DIV/0!</v>
      </c>
    </row>
    <row r="108" spans="1:27" ht="12.75">
      <c r="A108" s="12" t="s">
        <v>29</v>
      </c>
      <c r="B108" s="12"/>
      <c r="C108" s="20">
        <f>D100</f>
        <v>40</v>
      </c>
      <c r="D108" s="20">
        <f>F100</f>
        <v>247.6</v>
      </c>
      <c r="E108" s="20">
        <f>H100</f>
        <v>18.91</v>
      </c>
      <c r="F108" s="20">
        <f>J100</f>
        <v>10.047846889952154</v>
      </c>
      <c r="G108" s="20">
        <f>L100</f>
        <v>7.48</v>
      </c>
      <c r="H108" s="20">
        <f>N100</f>
        <v>13.118581560283689</v>
      </c>
      <c r="I108" s="20">
        <f>P100</f>
        <v>329</v>
      </c>
      <c r="J108" s="20">
        <f>R100</f>
        <v>411.3968750000001</v>
      </c>
      <c r="K108" s="20">
        <f>T100</f>
        <v>1052.6058433936962</v>
      </c>
      <c r="L108" s="20">
        <f>V100</f>
        <v>58</v>
      </c>
      <c r="M108" s="20">
        <f>X100</f>
        <v>77.66979027219992</v>
      </c>
      <c r="N108" s="20">
        <f>Z100</f>
        <v>408.78836985368383</v>
      </c>
      <c r="O108" s="20">
        <f>AB100</f>
        <v>0</v>
      </c>
      <c r="P108" s="20">
        <f>AD100</f>
        <v>0</v>
      </c>
      <c r="Q108" s="20">
        <f>AF100</f>
        <v>0</v>
      </c>
      <c r="R108" s="20">
        <f>AH100</f>
        <v>0</v>
      </c>
      <c r="S108" s="20">
        <f>AJ100</f>
        <v>0</v>
      </c>
      <c r="T108" s="20">
        <f>AL100</f>
        <v>0</v>
      </c>
      <c r="U108" s="20">
        <f>AN100</f>
        <v>0</v>
      </c>
      <c r="V108" s="20">
        <f>AP100</f>
        <v>0</v>
      </c>
      <c r="W108" s="20">
        <f>AR100</f>
        <v>0</v>
      </c>
      <c r="X108" s="20">
        <f>AT100</f>
        <v>58</v>
      </c>
      <c r="Y108" s="20">
        <f>AV100</f>
        <v>119.07987505577867</v>
      </c>
      <c r="Z108" s="20">
        <f>AX100</f>
        <v>626.7361845040983</v>
      </c>
      <c r="AA108" s="20">
        <f>AZ100</f>
        <v>0</v>
      </c>
    </row>
    <row r="109" spans="1:27" ht="12.75">
      <c r="A109" s="12" t="s">
        <v>30</v>
      </c>
      <c r="B109" s="12"/>
      <c r="C109" s="20">
        <f>D101</f>
        <v>28</v>
      </c>
      <c r="D109" s="20">
        <f>F101</f>
        <v>240</v>
      </c>
      <c r="E109" s="20">
        <f>H101</f>
        <v>10.78</v>
      </c>
      <c r="F109" s="20">
        <f>J101</f>
        <v>2.054794520547945</v>
      </c>
      <c r="G109" s="20">
        <f>L101</f>
        <v>1.5</v>
      </c>
      <c r="H109" s="20">
        <f>N101</f>
        <v>2.6488754882997685</v>
      </c>
      <c r="I109" s="20">
        <f>P101</f>
        <v>126</v>
      </c>
      <c r="J109" s="20">
        <f>R101</f>
        <v>157.55625000000003</v>
      </c>
      <c r="K109" s="20">
        <f>T101</f>
        <v>391.09992910790925</v>
      </c>
      <c r="L109" s="20">
        <f>V101</f>
        <v>49</v>
      </c>
      <c r="M109" s="20">
        <f>X101</f>
        <v>65.61758143685854</v>
      </c>
      <c r="N109" s="20">
        <f>Z101</f>
        <v>82.15628331984165</v>
      </c>
      <c r="O109" s="20">
        <f>AB101</f>
        <v>0</v>
      </c>
      <c r="P109" s="20">
        <f>AD101</f>
        <v>0</v>
      </c>
      <c r="Q109" s="20">
        <f>AF101</f>
        <v>0</v>
      </c>
      <c r="R109" s="20">
        <f>AH101</f>
        <v>0</v>
      </c>
      <c r="S109" s="20">
        <f>AJ101</f>
        <v>0</v>
      </c>
      <c r="T109" s="20">
        <f>AL101</f>
        <v>0</v>
      </c>
      <c r="U109" s="20">
        <f>AN101</f>
        <v>0</v>
      </c>
      <c r="V109" s="20">
        <f>AP101</f>
        <v>0</v>
      </c>
      <c r="W109" s="20">
        <f>AR101</f>
        <v>0</v>
      </c>
      <c r="X109" s="20">
        <f>AT101</f>
        <v>49</v>
      </c>
      <c r="Y109" s="20">
        <f>AV101</f>
        <v>100.60196340919232</v>
      </c>
      <c r="Z109" s="20">
        <f>AX101</f>
        <v>125.95836706250964</v>
      </c>
      <c r="AA109" s="20">
        <f>AZ101</f>
        <v>0</v>
      </c>
    </row>
    <row r="112" spans="5:12" ht="12.75">
      <c r="E112" t="s">
        <v>26</v>
      </c>
      <c r="F112" t="s">
        <v>27</v>
      </c>
      <c r="I112" t="s">
        <v>2</v>
      </c>
      <c r="J112" t="s">
        <v>25</v>
      </c>
      <c r="K112" t="s">
        <v>24</v>
      </c>
      <c r="L112" t="s">
        <v>4</v>
      </c>
    </row>
    <row r="113" spans="5:14" ht="12.75">
      <c r="E113" s="22">
        <f>E104</f>
        <v>16.885294117647053</v>
      </c>
      <c r="F113" s="22">
        <f>G104</f>
        <v>2.990470588235295</v>
      </c>
      <c r="G113" t="s">
        <v>6</v>
      </c>
      <c r="I113" s="22">
        <f>I104</f>
        <v>173.31764705882352</v>
      </c>
      <c r="J113" s="22">
        <f>L104</f>
        <v>53.62352941176471</v>
      </c>
      <c r="K113" s="22">
        <f>O104</f>
        <v>0</v>
      </c>
      <c r="L113" s="22">
        <f>U104</f>
        <v>0</v>
      </c>
      <c r="M113" s="22">
        <f>SUM(I113:L113)</f>
        <v>226.94117647058823</v>
      </c>
      <c r="N113" t="s">
        <v>7</v>
      </c>
    </row>
    <row r="114" spans="6:13" ht="12.75">
      <c r="F114" s="22">
        <f>E113+F113</f>
        <v>19.875764705882347</v>
      </c>
      <c r="G114" t="s">
        <v>6</v>
      </c>
      <c r="I114">
        <f>I113/M113</f>
        <v>0.7637117677553136</v>
      </c>
      <c r="J114">
        <f>J113/M113</f>
        <v>0.23628823224468637</v>
      </c>
      <c r="K114">
        <f>K113/M113</f>
        <v>0</v>
      </c>
      <c r="L114">
        <f>L113/M113</f>
        <v>0</v>
      </c>
      <c r="M114">
        <f>SUM(I114:L114)</f>
        <v>1</v>
      </c>
    </row>
    <row r="115" spans="9:13" ht="12.75">
      <c r="I115">
        <f>I114*100</f>
        <v>76.37117677553135</v>
      </c>
      <c r="J115">
        <f>J114*100</f>
        <v>23.628823224468636</v>
      </c>
      <c r="K115">
        <f>K114*100</f>
        <v>0</v>
      </c>
      <c r="L115">
        <f>L114*100</f>
        <v>0</v>
      </c>
      <c r="M115">
        <f>SUM(I115:L115)</f>
        <v>99.99999999999999</v>
      </c>
    </row>
    <row r="116" spans="9:13" ht="12.75">
      <c r="I116">
        <f>I114*M116</f>
        <v>61.19182137651327</v>
      </c>
      <c r="J116">
        <f>J114*M116</f>
        <v>18.932413917604364</v>
      </c>
      <c r="K116">
        <f>K114*M116</f>
        <v>0</v>
      </c>
      <c r="L116">
        <f>L114*M116</f>
        <v>0</v>
      </c>
      <c r="M116" s="22">
        <f>M115-F114</f>
        <v>80.12423529411764</v>
      </c>
    </row>
    <row r="142" spans="1:25" ht="12.75">
      <c r="A142" s="37" t="s">
        <v>42</v>
      </c>
      <c r="B142" s="37"/>
      <c r="C142" s="37"/>
      <c r="D142" s="37"/>
      <c r="E142" s="37"/>
      <c r="F142" s="37"/>
      <c r="G142" s="37"/>
      <c r="H142" s="37"/>
      <c r="I142" s="37"/>
      <c r="J142" s="37"/>
      <c r="L142" s="37" t="s">
        <v>43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:2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70" spans="1:22" ht="12.75">
      <c r="A170" s="37" t="s">
        <v>41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 t="s">
        <v>40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</sheetData>
  <sheetProtection/>
  <mergeCells count="5">
    <mergeCell ref="A99:B99"/>
    <mergeCell ref="A142:J144"/>
    <mergeCell ref="L142:Y144"/>
    <mergeCell ref="L170:V172"/>
    <mergeCell ref="A170:K17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Jenda</dc:creator>
  <cp:keywords/>
  <dc:description/>
  <cp:lastModifiedBy>Christina</cp:lastModifiedBy>
  <dcterms:created xsi:type="dcterms:W3CDTF">2008-06-11T19:50:00Z</dcterms:created>
  <dcterms:modified xsi:type="dcterms:W3CDTF">2016-04-22T18:20:09Z</dcterms:modified>
  <cp:category/>
  <cp:version/>
  <cp:contentType/>
  <cp:contentStatus/>
</cp:coreProperties>
</file>