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FCM" sheetId="2" r:id="rId1"/>
    <sheet name="AHP" sheetId="7" r:id="rId2"/>
    <sheet name="Zmenšená FCM" sheetId="5" r:id="rId3"/>
    <sheet name="Test výkonu" sheetId="6" r:id="rId4"/>
  </sheets>
  <calcPr calcId="145621"/>
</workbook>
</file>

<file path=xl/calcChain.xml><?xml version="1.0" encoding="utf-8"?>
<calcChain xmlns="http://schemas.openxmlformats.org/spreadsheetml/2006/main">
  <c r="K10" i="7" l="1"/>
  <c r="K9" i="7"/>
  <c r="K8" i="7"/>
  <c r="K7" i="7"/>
  <c r="K6" i="7"/>
  <c r="K5" i="7"/>
  <c r="K3" i="7"/>
  <c r="K4" i="7"/>
  <c r="E11" i="7"/>
  <c r="K11" i="7"/>
  <c r="P37" i="7" l="1"/>
  <c r="P38" i="7"/>
  <c r="P39" i="7"/>
  <c r="P40" i="7"/>
  <c r="P41" i="7"/>
  <c r="P42" i="7"/>
  <c r="P43" i="7"/>
  <c r="P44" i="7"/>
  <c r="C19" i="5" l="1"/>
  <c r="D19" i="5"/>
  <c r="E19" i="5"/>
  <c r="F19" i="5"/>
  <c r="G19" i="5"/>
  <c r="C20" i="5"/>
  <c r="D20" i="5"/>
  <c r="E20" i="5"/>
  <c r="F20" i="5"/>
  <c r="G20" i="5"/>
  <c r="C21" i="5"/>
  <c r="D21" i="5"/>
  <c r="E21" i="5"/>
  <c r="F21" i="5"/>
  <c r="G21" i="5"/>
  <c r="C22" i="5"/>
  <c r="D22" i="5"/>
  <c r="E22" i="5"/>
  <c r="F22" i="5"/>
  <c r="G22" i="5"/>
  <c r="D18" i="5"/>
  <c r="E18" i="5"/>
  <c r="F18" i="5"/>
  <c r="G18" i="5"/>
  <c r="C18" i="5"/>
  <c r="F27" i="6" l="1"/>
  <c r="G27" i="6"/>
  <c r="H27" i="6"/>
  <c r="I27" i="6"/>
  <c r="J27" i="6"/>
  <c r="K27" i="6"/>
  <c r="L27" i="6"/>
  <c r="M27" i="6"/>
  <c r="F28" i="6"/>
  <c r="G28" i="6"/>
  <c r="H28" i="6"/>
  <c r="I28" i="6"/>
  <c r="J28" i="6"/>
  <c r="K28" i="6"/>
  <c r="L28" i="6"/>
  <c r="M28" i="6"/>
  <c r="E28" i="6"/>
  <c r="E27" i="6"/>
  <c r="P20" i="6"/>
  <c r="P21" i="6"/>
  <c r="P22" i="6"/>
  <c r="P23" i="6"/>
  <c r="P24" i="6"/>
  <c r="P25" i="6"/>
  <c r="P26" i="6"/>
  <c r="O20" i="6"/>
  <c r="O21" i="6"/>
  <c r="O22" i="6"/>
  <c r="O23" i="6"/>
  <c r="O24" i="6"/>
  <c r="O25" i="6"/>
  <c r="O26" i="6"/>
  <c r="N20" i="6"/>
  <c r="N21" i="6"/>
  <c r="N22" i="6"/>
  <c r="N23" i="6"/>
  <c r="N24" i="6"/>
  <c r="N25" i="6"/>
  <c r="N26" i="6"/>
  <c r="O19" i="6"/>
  <c r="P19" i="6"/>
  <c r="N19" i="6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G4" i="7"/>
  <c r="G5" i="7"/>
  <c r="G6" i="7"/>
  <c r="G7" i="7"/>
  <c r="G8" i="7"/>
  <c r="G9" i="7"/>
  <c r="G10" i="7"/>
  <c r="G3" i="7"/>
  <c r="G22" i="7"/>
  <c r="J22" i="7"/>
  <c r="K22" i="7"/>
  <c r="L22" i="7"/>
  <c r="M22" i="7"/>
  <c r="N22" i="7"/>
  <c r="O22" i="7"/>
  <c r="P22" i="7"/>
  <c r="Q22" i="7"/>
  <c r="R22" i="7"/>
  <c r="G23" i="7"/>
  <c r="J23" i="7"/>
  <c r="K23" i="7"/>
  <c r="L23" i="7"/>
  <c r="M23" i="7"/>
  <c r="N23" i="7"/>
  <c r="O23" i="7"/>
  <c r="P23" i="7"/>
  <c r="Q23" i="7"/>
  <c r="R23" i="7"/>
  <c r="G24" i="7"/>
  <c r="J24" i="7"/>
  <c r="K24" i="7"/>
  <c r="L24" i="7"/>
  <c r="M24" i="7"/>
  <c r="N24" i="7"/>
  <c r="O24" i="7"/>
  <c r="P24" i="7"/>
  <c r="Q24" i="7"/>
  <c r="R24" i="7"/>
  <c r="G25" i="7"/>
  <c r="J25" i="7"/>
  <c r="K25" i="7"/>
  <c r="L25" i="7"/>
  <c r="M25" i="7"/>
  <c r="N25" i="7"/>
  <c r="O25" i="7"/>
  <c r="P25" i="7"/>
  <c r="Q25" i="7"/>
  <c r="R25" i="7"/>
  <c r="J46" i="7"/>
  <c r="J45" i="7"/>
  <c r="J44" i="7"/>
  <c r="J43" i="7"/>
  <c r="J42" i="7"/>
  <c r="J41" i="7"/>
  <c r="J40" i="7"/>
  <c r="J39" i="7"/>
  <c r="B46" i="7"/>
  <c r="B45" i="7"/>
  <c r="U44" i="7"/>
  <c r="B44" i="7"/>
  <c r="R43" i="7"/>
  <c r="B43" i="7"/>
  <c r="U42" i="7"/>
  <c r="B42" i="7"/>
  <c r="R41" i="7"/>
  <c r="B41" i="7"/>
  <c r="U40" i="7"/>
  <c r="B40" i="7"/>
  <c r="R39" i="7"/>
  <c r="B39" i="7"/>
  <c r="U38" i="7"/>
  <c r="B38" i="7"/>
  <c r="R37" i="7"/>
  <c r="B37" i="7"/>
  <c r="D15" i="7"/>
  <c r="J12" i="7"/>
  <c r="I12" i="7"/>
  <c r="H12" i="7"/>
  <c r="G12" i="7"/>
  <c r="J11" i="7"/>
  <c r="I11" i="7"/>
  <c r="H11" i="7"/>
  <c r="G11" i="7"/>
  <c r="E12" i="7" l="1"/>
  <c r="S37" i="7"/>
  <c r="E3" i="7" s="1"/>
  <c r="S41" i="7"/>
  <c r="S43" i="7"/>
  <c r="E9" i="7" s="1"/>
  <c r="S39" i="7"/>
  <c r="T37" i="7"/>
  <c r="R38" i="7"/>
  <c r="T39" i="7"/>
  <c r="R40" i="7"/>
  <c r="T41" i="7"/>
  <c r="R42" i="7"/>
  <c r="T43" i="7"/>
  <c r="R44" i="7"/>
  <c r="U37" i="7"/>
  <c r="S38" i="7"/>
  <c r="U39" i="7"/>
  <c r="S40" i="7"/>
  <c r="U41" i="7"/>
  <c r="S42" i="7"/>
  <c r="U43" i="7"/>
  <c r="S44" i="7"/>
  <c r="T38" i="7"/>
  <c r="T40" i="7"/>
  <c r="T42" i="7"/>
  <c r="T44" i="7"/>
  <c r="E5" i="7" l="1"/>
  <c r="E7" i="7"/>
  <c r="E6" i="7"/>
  <c r="E8" i="7"/>
  <c r="E4" i="7"/>
  <c r="E10" i="7"/>
  <c r="K12" i="7"/>
  <c r="Q10" i="5" l="1"/>
  <c r="Q9" i="5"/>
  <c r="Q8" i="5"/>
  <c r="Q7" i="5"/>
  <c r="Q6" i="5"/>
  <c r="P10" i="5"/>
  <c r="P9" i="5"/>
  <c r="P8" i="5"/>
  <c r="P7" i="5"/>
  <c r="P6" i="5"/>
  <c r="O10" i="5"/>
  <c r="O9" i="5"/>
  <c r="O8" i="5"/>
  <c r="O7" i="5"/>
  <c r="O6" i="5"/>
  <c r="N10" i="5"/>
  <c r="M10" i="5"/>
  <c r="N7" i="5"/>
  <c r="N9" i="5"/>
  <c r="N8" i="5"/>
  <c r="N6" i="5"/>
  <c r="M9" i="5"/>
  <c r="M8" i="5"/>
  <c r="M7" i="5"/>
  <c r="M6" i="5"/>
  <c r="K26" i="6" l="1"/>
  <c r="L26" i="6" s="1"/>
  <c r="H26" i="6"/>
  <c r="I26" i="6" s="1"/>
  <c r="E26" i="6"/>
  <c r="F26" i="6" s="1"/>
  <c r="K25" i="6"/>
  <c r="L25" i="6" s="1"/>
  <c r="H25" i="6"/>
  <c r="I25" i="6" s="1"/>
  <c r="E25" i="6"/>
  <c r="F25" i="6" s="1"/>
  <c r="K24" i="6"/>
  <c r="L24" i="6" s="1"/>
  <c r="H24" i="6"/>
  <c r="I24" i="6" s="1"/>
  <c r="E24" i="6"/>
  <c r="F24" i="6" s="1"/>
  <c r="K23" i="6"/>
  <c r="L23" i="6" s="1"/>
  <c r="H23" i="6"/>
  <c r="I23" i="6" s="1"/>
  <c r="E23" i="6"/>
  <c r="F23" i="6" s="1"/>
  <c r="K22" i="6"/>
  <c r="L22" i="6" s="1"/>
  <c r="H22" i="6"/>
  <c r="I22" i="6" s="1"/>
  <c r="E22" i="6"/>
  <c r="F22" i="6" s="1"/>
  <c r="K21" i="6"/>
  <c r="L21" i="6" s="1"/>
  <c r="H21" i="6"/>
  <c r="I21" i="6" s="1"/>
  <c r="E21" i="6"/>
  <c r="F21" i="6" s="1"/>
  <c r="K20" i="6"/>
  <c r="L20" i="6" s="1"/>
  <c r="H20" i="6"/>
  <c r="I20" i="6" s="1"/>
  <c r="E20" i="6"/>
  <c r="F20" i="6" s="1"/>
  <c r="K19" i="6"/>
  <c r="L19" i="6" s="1"/>
  <c r="H19" i="6"/>
  <c r="I19" i="6" s="1"/>
  <c r="E19" i="6"/>
  <c r="F19" i="6" s="1"/>
  <c r="U16" i="6"/>
  <c r="Z12" i="6"/>
  <c r="Z10" i="6"/>
  <c r="M23" i="6" s="1"/>
  <c r="Z8" i="6"/>
  <c r="G21" i="6" s="1"/>
  <c r="Z6" i="6"/>
  <c r="M19" i="6" s="1"/>
  <c r="J25" i="6" l="1"/>
  <c r="U19" i="6"/>
  <c r="Z7" i="6"/>
  <c r="G25" i="6"/>
  <c r="S21" i="6" s="1"/>
  <c r="M6" i="6"/>
  <c r="M8" i="6"/>
  <c r="M10" i="6"/>
  <c r="M12" i="6"/>
  <c r="G19" i="6"/>
  <c r="M21" i="6"/>
  <c r="G23" i="6"/>
  <c r="Z9" i="6"/>
  <c r="Z11" i="6"/>
  <c r="Z13" i="6"/>
  <c r="J19" i="6"/>
  <c r="J23" i="6"/>
  <c r="R6" i="6"/>
  <c r="R8" i="6"/>
  <c r="J21" i="6"/>
  <c r="T21" i="6" s="1"/>
  <c r="M25" i="6"/>
  <c r="R10" i="6"/>
  <c r="R12" i="6"/>
  <c r="W6" i="6"/>
  <c r="W8" i="6"/>
  <c r="W10" i="6"/>
  <c r="W12" i="6"/>
  <c r="T19" i="6" l="1"/>
  <c r="J20" i="6"/>
  <c r="W7" i="6"/>
  <c r="R7" i="6"/>
  <c r="M7" i="6"/>
  <c r="M20" i="6"/>
  <c r="G20" i="6"/>
  <c r="J26" i="6"/>
  <c r="T28" i="6" s="1"/>
  <c r="W13" i="6"/>
  <c r="R13" i="6"/>
  <c r="G26" i="6"/>
  <c r="S28" i="6" s="1"/>
  <c r="M26" i="6"/>
  <c r="U28" i="6" s="1"/>
  <c r="M13" i="6"/>
  <c r="U21" i="6"/>
  <c r="W11" i="6"/>
  <c r="M24" i="6"/>
  <c r="U27" i="6" s="1"/>
  <c r="G24" i="6"/>
  <c r="S27" i="6" s="1"/>
  <c r="R11" i="6"/>
  <c r="J24" i="6"/>
  <c r="T27" i="6" s="1"/>
  <c r="M11" i="6"/>
  <c r="S19" i="6"/>
  <c r="W9" i="6"/>
  <c r="R9" i="6"/>
  <c r="M9" i="6"/>
  <c r="M22" i="6"/>
  <c r="G22" i="6"/>
  <c r="J22" i="6"/>
  <c r="U22" i="6" l="1"/>
  <c r="U26" i="6"/>
  <c r="T26" i="6"/>
  <c r="T22" i="6"/>
  <c r="S25" i="6"/>
  <c r="S20" i="6"/>
  <c r="S26" i="6"/>
  <c r="S22" i="6"/>
  <c r="U25" i="6"/>
  <c r="U20" i="6"/>
  <c r="T25" i="6"/>
  <c r="T20" i="6"/>
  <c r="V18" i="6" l="1"/>
  <c r="V24" i="6"/>
</calcChain>
</file>

<file path=xl/sharedStrings.xml><?xml version="1.0" encoding="utf-8"?>
<sst xmlns="http://schemas.openxmlformats.org/spreadsheetml/2006/main" count="357" uniqueCount="135">
  <si>
    <t>Hlad</t>
  </si>
  <si>
    <t>Jídlo</t>
  </si>
  <si>
    <t>Stav</t>
  </si>
  <si>
    <t>Žízeň</t>
  </si>
  <si>
    <t>Pití</t>
  </si>
  <si>
    <t>Hle. jídla</t>
  </si>
  <si>
    <t>Hle. vody</t>
  </si>
  <si>
    <t>Únava</t>
  </si>
  <si>
    <t>Spánek</t>
  </si>
  <si>
    <t>Nebezpečí</t>
  </si>
  <si>
    <t>Útěk</t>
  </si>
  <si>
    <t>set tabulka [</t>
  </si>
  <si>
    <t>[</t>
  </si>
  <si>
    <t>]</t>
  </si>
  <si>
    <t>Rozmnožování</t>
  </si>
  <si>
    <t>Ned. jídla</t>
  </si>
  <si>
    <t>Ned. vody</t>
  </si>
  <si>
    <t>Ned. opačného pohlaví</t>
  </si>
  <si>
    <t>Hle. opačného pohlaví</t>
  </si>
  <si>
    <t>0]</t>
  </si>
  <si>
    <t>[0.303</t>
  </si>
  <si>
    <t>Ned. op. pohlaví</t>
  </si>
  <si>
    <t>Rozmno-žování</t>
  </si>
  <si>
    <t>Hledání jídla</t>
  </si>
  <si>
    <t>Hledání vody</t>
  </si>
  <si>
    <t>Hledání partnera</t>
  </si>
  <si>
    <t>Hle. partnera</t>
  </si>
  <si>
    <t>Test 1</t>
  </si>
  <si>
    <t>3000 jedinců, AHP</t>
  </si>
  <si>
    <t>Test 2</t>
  </si>
  <si>
    <t>1600 jedinců, AHP</t>
  </si>
  <si>
    <t>Test 3</t>
  </si>
  <si>
    <t>3000 jedinců, FCM</t>
  </si>
  <si>
    <t>Test 4</t>
  </si>
  <si>
    <t>1600 jedinců, FCM</t>
  </si>
  <si>
    <t>PC 1</t>
  </si>
  <si>
    <t>PC 2</t>
  </si>
  <si>
    <t>PC 3</t>
  </si>
  <si>
    <t>1 (s)</t>
  </si>
  <si>
    <t>2 (s)</t>
  </si>
  <si>
    <t>3 (s)</t>
  </si>
  <si>
    <t>4 (s)</t>
  </si>
  <si>
    <t>jedinců/s</t>
  </si>
  <si>
    <t>Paměť</t>
  </si>
  <si>
    <t>Průměr jedinců</t>
  </si>
  <si>
    <t>Počty jedinců</t>
  </si>
  <si>
    <t>580/550/605</t>
  </si>
  <si>
    <t>540/380/550</t>
  </si>
  <si>
    <t>615/460/500</t>
  </si>
  <si>
    <t>450/570/530</t>
  </si>
  <si>
    <t>590/500/365</t>
  </si>
  <si>
    <t>550/585/240</t>
  </si>
  <si>
    <t>560/388/550</t>
  </si>
  <si>
    <t>520/605/225</t>
  </si>
  <si>
    <t>Označení</t>
  </si>
  <si>
    <t>Název</t>
  </si>
  <si>
    <t>OS</t>
  </si>
  <si>
    <t>Java</t>
  </si>
  <si>
    <t>NetLogo</t>
  </si>
  <si>
    <t>Procesor</t>
  </si>
  <si>
    <t>RAM</t>
  </si>
  <si>
    <t>Sestava 1</t>
  </si>
  <si>
    <t>Starší sestava</t>
  </si>
  <si>
    <t>Win XP Home</t>
  </si>
  <si>
    <t>1.7.0_51</t>
  </si>
  <si>
    <t>5.0.5</t>
  </si>
  <si>
    <t>AMD Athlon 64 X2 - 2,51 GHz</t>
  </si>
  <si>
    <t>2 GB</t>
  </si>
  <si>
    <t>Sestava 2</t>
  </si>
  <si>
    <t>Sestava 3</t>
  </si>
  <si>
    <t>Aspire M7811</t>
  </si>
  <si>
    <t>Win 7 Home 64-bit</t>
  </si>
  <si>
    <t>i3 CPU 530 - 2,93 GHz</t>
  </si>
  <si>
    <t>4 GB</t>
  </si>
  <si>
    <t>minut</t>
  </si>
  <si>
    <t>tick/s</t>
  </si>
  <si>
    <t>jed./s</t>
  </si>
  <si>
    <t>Kolikrát je rychlejší AHP:</t>
  </si>
  <si>
    <t>Lenovo IdeaPad Z580</t>
  </si>
  <si>
    <t>5.0.2</t>
  </si>
  <si>
    <t>i5-3210M - 2,50 GHz</t>
  </si>
  <si>
    <t>8 GB</t>
  </si>
  <si>
    <t>s grafy</t>
  </si>
  <si>
    <t>bez gr.</t>
  </si>
  <si>
    <t>Kolikrát je rychlejší verze bez grafů:</t>
  </si>
  <si>
    <t>Tabulka pro vložení do kódu programu:</t>
  </si>
  <si>
    <t>Transponovaná - SLOUPEC se počítá z ŘÁDKŮ</t>
  </si>
  <si>
    <t>Např.:</t>
  </si>
  <si>
    <t>Hodnota vztahu -0,5 ve sloupci HLAD a řádku STAV znamená, že STAV je negativně ovlivněn hodnotou uzlu HLAD.</t>
  </si>
  <si>
    <t>Je nutné kopírovat včetně závorek a nahradit v kódu odpovídající tabulku stejné velikosti!</t>
  </si>
  <si>
    <t>Celkově</t>
  </si>
  <si>
    <t>Potřeba</t>
  </si>
  <si>
    <t>Dostupnost</t>
  </si>
  <si>
    <t>Nutnost</t>
  </si>
  <si>
    <t>Bezpečnost</t>
  </si>
  <si>
    <t>Výsledek AHP:</t>
  </si>
  <si>
    <t>Alternativy:</t>
  </si>
  <si>
    <t>Hledání opačného pohlaví</t>
  </si>
  <si>
    <t>Počet alternativ:</t>
  </si>
  <si>
    <t>Počet kritérií:</t>
  </si>
  <si>
    <t>Ohodnocení vah kritérií:</t>
  </si>
  <si>
    <t xml:space="preserve">Kritéria </t>
  </si>
  <si>
    <t>(pro popis na ně najeďte myší)</t>
  </si>
  <si>
    <t>Ohodnocení alternativ:</t>
  </si>
  <si>
    <t>Alternativy\Kritéria</t>
  </si>
  <si>
    <t>Potřeba
(0 až 10)</t>
  </si>
  <si>
    <t>Dostupnost
(-10 až 0)</t>
  </si>
  <si>
    <t>Nutnost
(0 až 10)</t>
  </si>
  <si>
    <t>Bezpečnost
(0 až 10)</t>
  </si>
  <si>
    <t>0 až 1</t>
  </si>
  <si>
    <t>-1 až 0</t>
  </si>
  <si>
    <t>(jak hodnotíte nabízené alternativy na základě jednotlivých kritérií)</t>
  </si>
  <si>
    <t>Tabulka pro vložení do aplikace - je nutné nahradit odpovídající tabulku včetně závorek</t>
  </si>
  <si>
    <t>(jak jsou důležitá následující kritéria pro výběr alternativ)</t>
  </si>
  <si>
    <t>Potřeba
(0 až 1)</t>
  </si>
  <si>
    <t>Dostupnost
(-1 až 0)</t>
  </si>
  <si>
    <t>Nutnost
(0 až 1)</t>
  </si>
  <si>
    <t>Bezpečnost
(0 až 1)</t>
  </si>
  <si>
    <t>První dva sloupečky se mění dle situace a není je potřeba upravovat pro vložení do aplikace, ale musí nějakou hodnotu obsahovat!</t>
  </si>
  <si>
    <t>Původní ohodnocení:</t>
  </si>
  <si>
    <t>Místo pro nakopírování hodnot jedince z modelu pro přečtení významu a porovnání s tabulkou vztahů:</t>
  </si>
  <si>
    <t>Tabulka pro vložení do programu:</t>
  </si>
  <si>
    <t>Tabulka pro vložení hodnot chování z aplikace:</t>
  </si>
  <si>
    <t>Transponovaná matice vztahů pro vložení hodnot chování z aplikace - SLOUPEC se počítá z ŘÁDKŮ</t>
  </si>
  <si>
    <t>Původní tabulka vztahů mezi uzly - ŘÁDEK se počítá ze SLOUPCŮ</t>
  </si>
  <si>
    <t>Bez vykreslování světa</t>
  </si>
  <si>
    <t>Pouze jedno jádro</t>
  </si>
  <si>
    <t>Minimální rušení okolními programy</t>
  </si>
  <si>
    <t>Výsledky</t>
  </si>
  <si>
    <t>Průměr</t>
  </si>
  <si>
    <t>ŘÁDEK se počítá ze SLOUPCŮ - uzel sloupce ovlivňuje uzel řádku</t>
  </si>
  <si>
    <t>Tabulka vztahů mezi uzly - ŘÁDEK se počítá ze SLOUPCŮ - uzel sloupce ovlivňuje uzel řádku</t>
  </si>
  <si>
    <t>Lze zkopírovat včetně mezery do světle zeleného sloupce a poté rozdělit text funkcí Excelu (Záložka Data - Text do sloupců)</t>
  </si>
  <si>
    <t>Původně:</t>
  </si>
  <si>
    <t>Výsledné váhy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</si>
</sst>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ss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1" xfId="0" applyBorder="1"/>
    <xf numFmtId="0" fontId="0" fillId="0" borderId="2" xfId="0" applyFill="1" applyBorder="1"/>
    <xf numFmtId="0" fontId="0" fillId="0" borderId="2" xfId="0" applyBorder="1"/>
    <xf numFmtId="0" fontId="0" fillId="0" borderId="1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Border="1"/>
    <xf numFmtId="0" fontId="0" fillId="0" borderId="3" xfId="0" applyBorder="1"/>
    <xf numFmtId="0" fontId="0" fillId="0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0" fillId="0" borderId="0" xfId="0" applyAlignment="1">
      <alignment horizontal="left"/>
    </xf>
    <xf numFmtId="0" fontId="0" fillId="0" borderId="4" xfId="0" applyBorder="1"/>
    <xf numFmtId="0" fontId="0" fillId="0" borderId="10" xfId="0" applyFill="1" applyBorder="1"/>
    <xf numFmtId="0" fontId="0" fillId="0" borderId="9" xfId="0" applyFill="1" applyBorder="1"/>
    <xf numFmtId="0" fontId="0" fillId="0" borderId="10" xfId="0" applyBorder="1"/>
    <xf numFmtId="0" fontId="0" fillId="0" borderId="11" xfId="0" applyBorder="1"/>
    <xf numFmtId="0" fontId="0" fillId="0" borderId="7" xfId="0" applyFill="1" applyBorder="1"/>
    <xf numFmtId="0" fontId="0" fillId="0" borderId="6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4" xfId="0" applyBorder="1"/>
    <xf numFmtId="0" fontId="0" fillId="0" borderId="12" xfId="0" applyFill="1" applyBorder="1"/>
    <xf numFmtId="0" fontId="0" fillId="0" borderId="0" xfId="0" applyAlignment="1"/>
    <xf numFmtId="21" fontId="0" fillId="0" borderId="0" xfId="0" applyNumberFormat="1"/>
    <xf numFmtId="0" fontId="0" fillId="0" borderId="5" xfId="0" applyBorder="1" applyAlignment="1"/>
    <xf numFmtId="0" fontId="0" fillId="0" borderId="1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0" fillId="0" borderId="13" xfId="0" applyBorder="1"/>
    <xf numFmtId="0" fontId="2" fillId="0" borderId="0" xfId="0" applyFont="1"/>
    <xf numFmtId="0" fontId="0" fillId="0" borderId="15" xfId="0" applyBorder="1"/>
    <xf numFmtId="0" fontId="3" fillId="0" borderId="0" xfId="0" applyFont="1" applyBorder="1"/>
    <xf numFmtId="0" fontId="3" fillId="0" borderId="1" xfId="0" applyFont="1" applyBorder="1"/>
    <xf numFmtId="164" fontId="0" fillId="0" borderId="0" xfId="0" applyNumberFormat="1"/>
    <xf numFmtId="1" fontId="0" fillId="0" borderId="4" xfId="0" applyNumberFormat="1" applyBorder="1"/>
    <xf numFmtId="2" fontId="0" fillId="0" borderId="2" xfId="0" applyNumberFormat="1" applyBorder="1"/>
    <xf numFmtId="1" fontId="0" fillId="0" borderId="7" xfId="0" applyNumberFormat="1" applyBorder="1"/>
    <xf numFmtId="1" fontId="0" fillId="0" borderId="5" xfId="0" applyNumberFormat="1" applyBorder="1"/>
    <xf numFmtId="2" fontId="0" fillId="0" borderId="1" xfId="0" applyNumberFormat="1" applyBorder="1"/>
    <xf numFmtId="1" fontId="0" fillId="0" borderId="8" xfId="0" applyNumberFormat="1" applyBorder="1"/>
    <xf numFmtId="1" fontId="0" fillId="0" borderId="3" xfId="0" applyNumberFormat="1" applyBorder="1"/>
    <xf numFmtId="2" fontId="0" fillId="0" borderId="0" xfId="0" applyNumberFormat="1" applyBorder="1"/>
    <xf numFmtId="1" fontId="0" fillId="0" borderId="6" xfId="0" applyNumberFormat="1" applyBorder="1"/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0" xfId="0" applyFont="1"/>
    <xf numFmtId="0" fontId="0" fillId="2" borderId="16" xfId="0" applyFill="1" applyBorder="1"/>
    <xf numFmtId="0" fontId="0" fillId="2" borderId="0" xfId="0" applyFill="1" applyBorder="1"/>
    <xf numFmtId="0" fontId="4" fillId="0" borderId="14" xfId="0" applyFont="1" applyBorder="1"/>
    <xf numFmtId="0" fontId="6" fillId="0" borderId="0" xfId="0" applyFont="1" applyAlignment="1">
      <alignment horizontal="center"/>
    </xf>
    <xf numFmtId="0" fontId="7" fillId="0" borderId="0" xfId="0" applyFont="1"/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0" fontId="0" fillId="0" borderId="0" xfId="0" applyFont="1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0" xfId="0" quotePrefix="1" applyFill="1" applyBorder="1" applyAlignment="1">
      <alignment horizontal="right"/>
    </xf>
    <xf numFmtId="0" fontId="0" fillId="0" borderId="0" xfId="0" applyFill="1" applyBorder="1" applyAlignment="1">
      <alignment horizontal="right" vertical="center"/>
    </xf>
    <xf numFmtId="0" fontId="0" fillId="0" borderId="6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2" borderId="0" xfId="0" applyNumberFormat="1" applyFill="1"/>
    <xf numFmtId="0" fontId="0" fillId="2" borderId="2" xfId="0" applyFill="1" applyBorder="1"/>
    <xf numFmtId="0" fontId="0" fillId="2" borderId="1" xfId="0" applyFill="1" applyBorder="1"/>
    <xf numFmtId="0" fontId="0" fillId="0" borderId="0" xfId="0" quotePrefix="1"/>
    <xf numFmtId="0" fontId="0" fillId="0" borderId="0" xfId="0" quotePrefix="1" applyBorder="1"/>
    <xf numFmtId="0" fontId="0" fillId="3" borderId="2" xfId="0" applyFill="1" applyBorder="1" applyAlignment="1">
      <alignment vertical="center"/>
    </xf>
    <xf numFmtId="0" fontId="0" fillId="3" borderId="0" xfId="0" applyFill="1" applyBorder="1" applyAlignment="1"/>
    <xf numFmtId="0" fontId="0" fillId="3" borderId="0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4" fillId="0" borderId="13" xfId="0" applyFont="1" applyBorder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3" fillId="0" borderId="2" xfId="0" applyFont="1" applyBorder="1"/>
    <xf numFmtId="0" fontId="3" fillId="0" borderId="0" xfId="0" applyFont="1" applyFill="1" applyBorder="1"/>
    <xf numFmtId="0" fontId="0" fillId="0" borderId="2" xfId="0" applyFill="1" applyBorder="1" applyAlignment="1"/>
    <xf numFmtId="2" fontId="0" fillId="0" borderId="0" xfId="0" applyNumberFormat="1"/>
    <xf numFmtId="1" fontId="0" fillId="0" borderId="0" xfId="0" applyNumberFormat="1" applyBorder="1"/>
    <xf numFmtId="1" fontId="0" fillId="0" borderId="1" xfId="0" applyNumberFormat="1" applyBorder="1"/>
    <xf numFmtId="1" fontId="0" fillId="0" borderId="24" xfId="0" applyNumberFormat="1" applyBorder="1"/>
    <xf numFmtId="2" fontId="0" fillId="0" borderId="25" xfId="0" applyNumberFormat="1" applyBorder="1"/>
    <xf numFmtId="1" fontId="0" fillId="0" borderId="26" xfId="0" applyNumberFormat="1" applyBorder="1"/>
    <xf numFmtId="1" fontId="0" fillId="0" borderId="27" xfId="0" applyNumberFormat="1" applyBorder="1"/>
    <xf numFmtId="1" fontId="0" fillId="0" borderId="28" xfId="0" applyNumberFormat="1" applyBorder="1"/>
    <xf numFmtId="1" fontId="0" fillId="0" borderId="29" xfId="0" applyNumberFormat="1" applyBorder="1"/>
    <xf numFmtId="1" fontId="0" fillId="0" borderId="30" xfId="0" applyNumberFormat="1" applyBorder="1"/>
    <xf numFmtId="1" fontId="0" fillId="0" borderId="31" xfId="0" applyNumberFormat="1" applyBorder="1"/>
    <xf numFmtId="1" fontId="0" fillId="0" borderId="32" xfId="0" applyNumberFormat="1" applyBorder="1"/>
    <xf numFmtId="1" fontId="0" fillId="0" borderId="33" xfId="0" applyNumberFormat="1" applyBorder="1"/>
    <xf numFmtId="1" fontId="0" fillId="0" borderId="34" xfId="0" applyNumberFormat="1" applyBorder="1"/>
    <xf numFmtId="1" fontId="0" fillId="0" borderId="35" xfId="0" applyNumberFormat="1" applyBorder="1"/>
    <xf numFmtId="2" fontId="0" fillId="0" borderId="36" xfId="0" applyNumberFormat="1" applyBorder="1"/>
    <xf numFmtId="1" fontId="0" fillId="0" borderId="37" xfId="0" applyNumberFormat="1" applyBorder="1"/>
    <xf numFmtId="1" fontId="0" fillId="0" borderId="38" xfId="0" applyNumberFormat="1" applyBorder="1"/>
    <xf numFmtId="1" fontId="0" fillId="0" borderId="39" xfId="0" applyNumberFormat="1" applyBorder="1"/>
    <xf numFmtId="0" fontId="0" fillId="0" borderId="16" xfId="0" applyFill="1" applyBorder="1"/>
    <xf numFmtId="0" fontId="0" fillId="0" borderId="16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23" xfId="0" applyFill="1" applyBorder="1"/>
    <xf numFmtId="0" fontId="1" fillId="0" borderId="0" xfId="0" applyFont="1"/>
    <xf numFmtId="0" fontId="1" fillId="0" borderId="0" xfId="0" applyFont="1" applyFill="1" applyBorder="1"/>
    <xf numFmtId="0" fontId="0" fillId="0" borderId="17" xfId="0" applyFill="1" applyBorder="1" applyAlignment="1">
      <alignment vertical="center"/>
    </xf>
    <xf numFmtId="0" fontId="0" fillId="0" borderId="17" xfId="0" applyFill="1" applyBorder="1"/>
    <xf numFmtId="0" fontId="0" fillId="0" borderId="2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6" xfId="0" applyBorder="1"/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cat>
            <c:strRef>
              <c:f>AHP!$C$22:$D$25</c:f>
              <c:strCache>
                <c:ptCount val="4"/>
                <c:pt idx="0">
                  <c:v>Potřeba</c:v>
                </c:pt>
                <c:pt idx="1">
                  <c:v>Dostupnost</c:v>
                </c:pt>
                <c:pt idx="2">
                  <c:v>Nutnost</c:v>
                </c:pt>
                <c:pt idx="3">
                  <c:v>Bezpečnost</c:v>
                </c:pt>
              </c:strCache>
            </c:strRef>
          </c:cat>
          <c:val>
            <c:numRef>
              <c:f>AHP!$G$22:$G$25</c:f>
              <c:numCache>
                <c:formatCode>General</c:formatCode>
                <c:ptCount val="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019008"/>
        <c:axId val="145255808"/>
      </c:barChart>
      <c:catAx>
        <c:axId val="271019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5255808"/>
        <c:crosses val="autoZero"/>
        <c:auto val="1"/>
        <c:lblAlgn val="ctr"/>
        <c:lblOffset val="100"/>
        <c:noMultiLvlLbl val="0"/>
      </c:catAx>
      <c:valAx>
        <c:axId val="145255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1019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15</xdr:row>
      <xdr:rowOff>0</xdr:rowOff>
    </xdr:from>
    <xdr:to>
      <xdr:col>13</xdr:col>
      <xdr:colOff>133350</xdr:colOff>
      <xdr:row>29</xdr:row>
      <xdr:rowOff>28575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69"/>
  <sheetViews>
    <sheetView tabSelected="1" workbookViewId="0">
      <selection activeCell="J31" sqref="J31"/>
    </sheetView>
  </sheetViews>
  <sheetFormatPr defaultRowHeight="15" x14ac:dyDescent="0.25"/>
  <cols>
    <col min="1" max="1" width="9.140625" style="16"/>
    <col min="26" max="26" width="2.5703125" customWidth="1"/>
    <col min="28" max="29" width="9.140625" customWidth="1"/>
    <col min="45" max="45" width="9.140625" customWidth="1"/>
  </cols>
  <sheetData>
    <row r="2" spans="1:39" x14ac:dyDescent="0.25">
      <c r="B2" t="s">
        <v>120</v>
      </c>
    </row>
    <row r="3" spans="1:39" x14ac:dyDescent="0.25">
      <c r="C3" s="77" t="s">
        <v>20</v>
      </c>
      <c r="D3" s="77">
        <v>0.30299999999999999</v>
      </c>
      <c r="E3" s="77">
        <v>1.6799999999999901E-3</v>
      </c>
      <c r="F3" s="77">
        <v>0.30030000000000001</v>
      </c>
      <c r="G3" s="77">
        <v>0</v>
      </c>
      <c r="H3" s="77">
        <v>0</v>
      </c>
      <c r="I3" s="77">
        <v>0</v>
      </c>
      <c r="J3" s="77">
        <v>0</v>
      </c>
      <c r="K3" s="77">
        <v>0</v>
      </c>
      <c r="L3" s="77">
        <v>1</v>
      </c>
      <c r="M3" s="77">
        <v>0</v>
      </c>
      <c r="N3" s="77">
        <v>0</v>
      </c>
      <c r="O3" s="77">
        <v>1</v>
      </c>
      <c r="P3" s="77">
        <v>0.84381915972084998</v>
      </c>
      <c r="Q3" s="77">
        <v>1</v>
      </c>
      <c r="R3" s="77">
        <v>0.5</v>
      </c>
      <c r="S3" s="77" t="s">
        <v>19</v>
      </c>
    </row>
    <row r="4" spans="1:39" x14ac:dyDescent="0.25">
      <c r="B4" s="2" t="s">
        <v>131</v>
      </c>
      <c r="U4" t="s">
        <v>123</v>
      </c>
    </row>
    <row r="5" spans="1:39" ht="15" customHeight="1" x14ac:dyDescent="0.25">
      <c r="B5" s="132"/>
      <c r="C5" s="134" t="s">
        <v>0</v>
      </c>
      <c r="D5" s="128" t="s">
        <v>3</v>
      </c>
      <c r="E5" s="128" t="s">
        <v>7</v>
      </c>
      <c r="F5" s="130" t="s">
        <v>22</v>
      </c>
      <c r="G5" s="134" t="s">
        <v>1</v>
      </c>
      <c r="H5" s="128" t="s">
        <v>4</v>
      </c>
      <c r="I5" s="128" t="s">
        <v>8</v>
      </c>
      <c r="J5" s="136" t="s">
        <v>22</v>
      </c>
      <c r="K5" s="128" t="s">
        <v>23</v>
      </c>
      <c r="L5" s="128" t="s">
        <v>24</v>
      </c>
      <c r="M5" s="128" t="s">
        <v>25</v>
      </c>
      <c r="N5" s="138" t="s">
        <v>10</v>
      </c>
      <c r="O5" s="134" t="s">
        <v>2</v>
      </c>
      <c r="P5" s="128" t="s">
        <v>15</v>
      </c>
      <c r="Q5" s="128" t="s">
        <v>16</v>
      </c>
      <c r="R5" s="128" t="s">
        <v>21</v>
      </c>
      <c r="S5" s="130" t="s">
        <v>9</v>
      </c>
      <c r="U5" t="s">
        <v>132</v>
      </c>
    </row>
    <row r="6" spans="1:39" x14ac:dyDescent="0.25">
      <c r="B6" s="133"/>
      <c r="C6" s="135"/>
      <c r="D6" s="129"/>
      <c r="E6" s="129"/>
      <c r="F6" s="131"/>
      <c r="G6" s="135"/>
      <c r="H6" s="129"/>
      <c r="I6" s="129"/>
      <c r="J6" s="137"/>
      <c r="K6" s="129"/>
      <c r="L6" s="129"/>
      <c r="M6" s="129"/>
      <c r="N6" s="139"/>
      <c r="O6" s="135"/>
      <c r="P6" s="129"/>
      <c r="Q6" s="129"/>
      <c r="R6" s="129"/>
      <c r="S6" s="131"/>
      <c r="T6" s="2"/>
      <c r="U6" s="8"/>
      <c r="V6" s="8" t="s">
        <v>0</v>
      </c>
      <c r="W6" s="4" t="s">
        <v>3</v>
      </c>
      <c r="X6" s="20" t="s">
        <v>7</v>
      </c>
      <c r="Y6" s="21" t="s">
        <v>14</v>
      </c>
      <c r="Z6" s="5"/>
      <c r="AA6" s="4" t="s">
        <v>1</v>
      </c>
      <c r="AB6" s="4" t="s">
        <v>4</v>
      </c>
      <c r="AC6" s="4" t="s">
        <v>8</v>
      </c>
      <c r="AD6" s="4" t="s">
        <v>14</v>
      </c>
      <c r="AE6" s="4" t="s">
        <v>5</v>
      </c>
      <c r="AF6" s="4" t="s">
        <v>6</v>
      </c>
      <c r="AG6" s="4" t="s">
        <v>18</v>
      </c>
      <c r="AH6" s="4" t="s">
        <v>10</v>
      </c>
      <c r="AI6" s="8" t="s">
        <v>2</v>
      </c>
      <c r="AJ6" s="4" t="s">
        <v>15</v>
      </c>
      <c r="AK6" s="4" t="s">
        <v>16</v>
      </c>
      <c r="AL6" s="4" t="s">
        <v>17</v>
      </c>
      <c r="AM6" s="21" t="s">
        <v>9</v>
      </c>
    </row>
    <row r="7" spans="1:39" x14ac:dyDescent="0.25">
      <c r="A7" s="16">
        <v>0</v>
      </c>
      <c r="B7" s="8" t="s">
        <v>0</v>
      </c>
      <c r="C7" s="8">
        <v>0</v>
      </c>
      <c r="D7" s="4">
        <v>0</v>
      </c>
      <c r="E7" s="4">
        <v>0</v>
      </c>
      <c r="F7" s="5">
        <v>0</v>
      </c>
      <c r="G7" s="8">
        <v>-1</v>
      </c>
      <c r="H7" s="4">
        <v>0</v>
      </c>
      <c r="I7" s="4">
        <v>-5.0000000000000001E-3</v>
      </c>
      <c r="J7" s="2">
        <v>0.3</v>
      </c>
      <c r="K7" s="4">
        <v>0</v>
      </c>
      <c r="L7" s="5">
        <v>0</v>
      </c>
      <c r="M7" s="5">
        <v>0</v>
      </c>
      <c r="N7" s="13">
        <v>0</v>
      </c>
      <c r="O7" s="4">
        <v>0.01</v>
      </c>
      <c r="P7" s="4">
        <v>0</v>
      </c>
      <c r="Q7" s="4">
        <v>0</v>
      </c>
      <c r="R7" s="4">
        <v>0</v>
      </c>
      <c r="S7" s="22">
        <v>0</v>
      </c>
      <c r="T7" s="2"/>
      <c r="U7" s="8" t="s">
        <v>0</v>
      </c>
      <c r="V7" s="8">
        <v>0</v>
      </c>
      <c r="W7" s="4">
        <v>0</v>
      </c>
      <c r="X7" s="1">
        <v>1E-3</v>
      </c>
      <c r="Y7" s="23">
        <v>0</v>
      </c>
      <c r="Z7" s="56"/>
      <c r="AA7" s="78">
        <v>1</v>
      </c>
      <c r="AB7" s="78">
        <v>0</v>
      </c>
      <c r="AC7" s="78">
        <v>0</v>
      </c>
      <c r="AD7" s="78">
        <v>-0.2</v>
      </c>
      <c r="AE7" s="78">
        <v>0.7</v>
      </c>
      <c r="AF7" s="78">
        <v>0</v>
      </c>
      <c r="AG7" s="78">
        <v>-0.2</v>
      </c>
      <c r="AH7" s="78">
        <v>0</v>
      </c>
      <c r="AI7" s="8">
        <v>-0.5</v>
      </c>
      <c r="AJ7" s="4">
        <v>0</v>
      </c>
      <c r="AK7" s="4">
        <v>0</v>
      </c>
      <c r="AL7" s="4">
        <v>0</v>
      </c>
      <c r="AM7" s="22">
        <v>0</v>
      </c>
    </row>
    <row r="8" spans="1:39" x14ac:dyDescent="0.25">
      <c r="A8" s="16">
        <v>1</v>
      </c>
      <c r="B8" s="7" t="s">
        <v>3</v>
      </c>
      <c r="C8" s="7">
        <v>0</v>
      </c>
      <c r="D8" s="1">
        <v>0</v>
      </c>
      <c r="E8" s="1">
        <v>0</v>
      </c>
      <c r="F8" s="2">
        <v>0</v>
      </c>
      <c r="G8" s="7">
        <v>0.05</v>
      </c>
      <c r="H8" s="1">
        <v>-1</v>
      </c>
      <c r="I8" s="1">
        <v>-5.0000000000000001E-3</v>
      </c>
      <c r="J8" s="2">
        <v>0.3</v>
      </c>
      <c r="K8" s="1">
        <v>0</v>
      </c>
      <c r="L8" s="2">
        <v>0</v>
      </c>
      <c r="M8" s="2">
        <v>0</v>
      </c>
      <c r="N8" s="12">
        <v>0</v>
      </c>
      <c r="O8" s="1">
        <v>0.01</v>
      </c>
      <c r="P8" s="1">
        <v>0</v>
      </c>
      <c r="Q8" s="1">
        <v>0</v>
      </c>
      <c r="R8" s="1">
        <v>0</v>
      </c>
      <c r="S8" s="23">
        <v>0</v>
      </c>
      <c r="T8" s="2"/>
      <c r="U8" s="7" t="s">
        <v>3</v>
      </c>
      <c r="V8" s="7">
        <v>0</v>
      </c>
      <c r="W8" s="1">
        <v>0</v>
      </c>
      <c r="X8" s="1">
        <v>1E-3</v>
      </c>
      <c r="Y8" s="23">
        <v>0</v>
      </c>
      <c r="Z8" s="56"/>
      <c r="AA8" s="56">
        <v>0</v>
      </c>
      <c r="AB8" s="56">
        <v>1</v>
      </c>
      <c r="AC8" s="56">
        <v>0</v>
      </c>
      <c r="AD8" s="56">
        <v>-0.2</v>
      </c>
      <c r="AE8" s="56">
        <v>0</v>
      </c>
      <c r="AF8" s="56">
        <v>0.7</v>
      </c>
      <c r="AG8" s="56">
        <v>-0.2</v>
      </c>
      <c r="AH8" s="56">
        <v>0</v>
      </c>
      <c r="AI8" s="7">
        <v>-0.55000000000000004</v>
      </c>
      <c r="AJ8" s="1">
        <v>0</v>
      </c>
      <c r="AK8" s="1">
        <v>0</v>
      </c>
      <c r="AL8" s="1">
        <v>0</v>
      </c>
      <c r="AM8" s="23">
        <v>0</v>
      </c>
    </row>
    <row r="9" spans="1:39" x14ac:dyDescent="0.25">
      <c r="A9" s="16">
        <v>2</v>
      </c>
      <c r="B9" s="10" t="s">
        <v>7</v>
      </c>
      <c r="C9" s="10">
        <v>1E-3</v>
      </c>
      <c r="D9" s="2">
        <v>1E-3</v>
      </c>
      <c r="E9" s="2">
        <v>0</v>
      </c>
      <c r="F9" s="2">
        <v>0</v>
      </c>
      <c r="G9" s="10">
        <v>0</v>
      </c>
      <c r="H9" s="2">
        <v>0</v>
      </c>
      <c r="I9" s="2">
        <v>-0.2</v>
      </c>
      <c r="J9" s="2">
        <v>0.3</v>
      </c>
      <c r="K9" s="2">
        <v>5.0000000000000001E-3</v>
      </c>
      <c r="L9" s="2">
        <v>5.0000000000000001E-3</v>
      </c>
      <c r="M9" s="2">
        <v>5.0000000000000001E-3</v>
      </c>
      <c r="N9" s="12">
        <v>0.1</v>
      </c>
      <c r="O9" s="2">
        <v>5.0000000000000001E-3</v>
      </c>
      <c r="P9" s="2">
        <v>0</v>
      </c>
      <c r="Q9" s="2">
        <v>0</v>
      </c>
      <c r="R9" s="2">
        <v>0</v>
      </c>
      <c r="S9" s="12">
        <v>0</v>
      </c>
      <c r="T9" s="2"/>
      <c r="U9" s="7" t="s">
        <v>7</v>
      </c>
      <c r="V9" s="7">
        <v>0</v>
      </c>
      <c r="W9" s="1">
        <v>0</v>
      </c>
      <c r="X9" s="1">
        <v>0</v>
      </c>
      <c r="Y9" s="23">
        <v>0</v>
      </c>
      <c r="Z9" s="56"/>
      <c r="AA9" s="56">
        <v>0</v>
      </c>
      <c r="AB9" s="56">
        <v>0</v>
      </c>
      <c r="AC9" s="56">
        <v>0.8</v>
      </c>
      <c r="AD9" s="56">
        <v>-0.2</v>
      </c>
      <c r="AE9" s="56">
        <v>0</v>
      </c>
      <c r="AF9" s="56">
        <v>0</v>
      </c>
      <c r="AG9" s="56">
        <v>-0.2</v>
      </c>
      <c r="AH9" s="56">
        <v>0</v>
      </c>
      <c r="AI9" s="7">
        <v>-0.35</v>
      </c>
      <c r="AJ9" s="1">
        <v>0</v>
      </c>
      <c r="AK9" s="1">
        <v>0</v>
      </c>
      <c r="AL9" s="1">
        <v>0</v>
      </c>
      <c r="AM9" s="23">
        <v>0</v>
      </c>
    </row>
    <row r="10" spans="1:39" x14ac:dyDescent="0.25">
      <c r="A10" s="16">
        <v>3</v>
      </c>
      <c r="B10" s="10" t="s">
        <v>14</v>
      </c>
      <c r="C10" s="10">
        <v>0</v>
      </c>
      <c r="D10" s="2">
        <v>0</v>
      </c>
      <c r="E10" s="2">
        <v>0</v>
      </c>
      <c r="F10" s="2">
        <v>0</v>
      </c>
      <c r="G10" s="10">
        <v>0</v>
      </c>
      <c r="H10" s="2">
        <v>0</v>
      </c>
      <c r="I10" s="2">
        <v>0</v>
      </c>
      <c r="J10" s="2">
        <v>-1</v>
      </c>
      <c r="K10" s="2">
        <v>0</v>
      </c>
      <c r="L10" s="2">
        <v>0</v>
      </c>
      <c r="M10" s="2">
        <v>0</v>
      </c>
      <c r="N10" s="12">
        <v>0</v>
      </c>
      <c r="O10" s="2">
        <v>2E-3</v>
      </c>
      <c r="P10" s="2">
        <v>0</v>
      </c>
      <c r="Q10" s="2">
        <v>0</v>
      </c>
      <c r="R10" s="2">
        <v>0</v>
      </c>
      <c r="S10" s="12">
        <v>0</v>
      </c>
      <c r="T10" s="2"/>
      <c r="U10" s="36" t="s">
        <v>14</v>
      </c>
      <c r="V10" s="11">
        <v>0</v>
      </c>
      <c r="W10" s="6">
        <v>0</v>
      </c>
      <c r="X10" s="6">
        <v>0</v>
      </c>
      <c r="Y10" s="15">
        <v>0</v>
      </c>
      <c r="Z10" s="79"/>
      <c r="AA10" s="79">
        <v>0</v>
      </c>
      <c r="AB10" s="79">
        <v>0</v>
      </c>
      <c r="AC10" s="79">
        <v>0</v>
      </c>
      <c r="AD10" s="79">
        <v>1</v>
      </c>
      <c r="AE10" s="79">
        <v>0</v>
      </c>
      <c r="AF10" s="79">
        <v>0</v>
      </c>
      <c r="AG10" s="79">
        <v>0.7</v>
      </c>
      <c r="AH10" s="79">
        <v>0</v>
      </c>
      <c r="AI10" s="11">
        <v>-0.1</v>
      </c>
      <c r="AJ10" s="6">
        <v>0</v>
      </c>
      <c r="AK10" s="6">
        <v>0</v>
      </c>
      <c r="AL10" s="6">
        <v>0</v>
      </c>
      <c r="AM10" s="15">
        <v>0</v>
      </c>
    </row>
    <row r="11" spans="1:39" x14ac:dyDescent="0.25">
      <c r="A11" s="16">
        <v>4</v>
      </c>
      <c r="B11" s="8" t="s">
        <v>1</v>
      </c>
      <c r="C11" s="8">
        <v>1</v>
      </c>
      <c r="D11" s="4">
        <v>0</v>
      </c>
      <c r="E11" s="4">
        <v>0</v>
      </c>
      <c r="F11" s="13">
        <v>0</v>
      </c>
      <c r="G11" s="8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22">
        <v>0</v>
      </c>
      <c r="O11" s="4">
        <v>0</v>
      </c>
      <c r="P11" s="4">
        <v>-0.5</v>
      </c>
      <c r="Q11" s="4">
        <v>0</v>
      </c>
      <c r="R11" s="4">
        <v>0</v>
      </c>
      <c r="S11" s="22">
        <v>-0.2</v>
      </c>
      <c r="U11" s="7" t="s">
        <v>1</v>
      </c>
      <c r="V11" s="7">
        <v>-1</v>
      </c>
      <c r="W11" s="1">
        <v>0.05</v>
      </c>
      <c r="X11" s="1">
        <v>0</v>
      </c>
      <c r="Y11" s="23">
        <v>0</v>
      </c>
      <c r="Z11" s="56"/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56">
        <v>0</v>
      </c>
      <c r="AI11" s="7">
        <v>0</v>
      </c>
      <c r="AJ11" s="1">
        <v>0</v>
      </c>
      <c r="AK11" s="1">
        <v>0</v>
      </c>
      <c r="AL11" s="1">
        <v>0</v>
      </c>
      <c r="AM11" s="23">
        <v>0</v>
      </c>
    </row>
    <row r="12" spans="1:39" x14ac:dyDescent="0.25">
      <c r="A12" s="16">
        <v>5</v>
      </c>
      <c r="B12" s="7" t="s">
        <v>4</v>
      </c>
      <c r="C12" s="7">
        <v>0</v>
      </c>
      <c r="D12" s="1">
        <v>1</v>
      </c>
      <c r="E12" s="1">
        <v>0</v>
      </c>
      <c r="F12" s="12">
        <v>0</v>
      </c>
      <c r="G12" s="7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23">
        <v>0</v>
      </c>
      <c r="O12" s="1">
        <v>0</v>
      </c>
      <c r="P12" s="1">
        <v>0</v>
      </c>
      <c r="Q12" s="1">
        <v>-0.5</v>
      </c>
      <c r="R12" s="1">
        <v>0</v>
      </c>
      <c r="S12" s="23">
        <v>-0.2</v>
      </c>
      <c r="U12" s="7" t="s">
        <v>4</v>
      </c>
      <c r="V12" s="7">
        <v>0</v>
      </c>
      <c r="W12" s="1">
        <v>-1</v>
      </c>
      <c r="X12" s="1">
        <v>0</v>
      </c>
      <c r="Y12" s="23">
        <v>0</v>
      </c>
      <c r="Z12" s="56"/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7">
        <v>0</v>
      </c>
      <c r="AJ12" s="1">
        <v>0</v>
      </c>
      <c r="AK12" s="1">
        <v>0</v>
      </c>
      <c r="AL12" s="1">
        <v>0</v>
      </c>
      <c r="AM12" s="23">
        <v>0</v>
      </c>
    </row>
    <row r="13" spans="1:39" x14ac:dyDescent="0.25">
      <c r="A13" s="16">
        <v>6</v>
      </c>
      <c r="B13" s="7" t="s">
        <v>8</v>
      </c>
      <c r="C13" s="10">
        <v>0</v>
      </c>
      <c r="D13" s="2">
        <v>0</v>
      </c>
      <c r="E13" s="2">
        <v>0.8</v>
      </c>
      <c r="F13" s="12">
        <v>0</v>
      </c>
      <c r="G13" s="10">
        <v>0</v>
      </c>
      <c r="H13" s="2">
        <v>0</v>
      </c>
      <c r="I13" s="2">
        <v>0.2</v>
      </c>
      <c r="J13" s="2">
        <v>0</v>
      </c>
      <c r="K13" s="2">
        <v>0</v>
      </c>
      <c r="L13" s="2">
        <v>0</v>
      </c>
      <c r="M13" s="2">
        <v>0</v>
      </c>
      <c r="N13" s="12">
        <v>0</v>
      </c>
      <c r="O13" s="2">
        <v>0</v>
      </c>
      <c r="P13" s="2">
        <v>0</v>
      </c>
      <c r="Q13" s="2">
        <v>0</v>
      </c>
      <c r="R13" s="2">
        <v>0</v>
      </c>
      <c r="S13" s="23">
        <v>-0.8</v>
      </c>
      <c r="U13" s="7" t="s">
        <v>8</v>
      </c>
      <c r="V13" s="7">
        <v>-5.0000000000000001E-3</v>
      </c>
      <c r="W13" s="1">
        <v>-5.0000000000000001E-3</v>
      </c>
      <c r="X13" s="1">
        <v>-0.2</v>
      </c>
      <c r="Y13" s="23">
        <v>0</v>
      </c>
      <c r="Z13" s="56"/>
      <c r="AA13" s="56">
        <v>0</v>
      </c>
      <c r="AB13" s="56">
        <v>0</v>
      </c>
      <c r="AC13" s="56">
        <v>0.2</v>
      </c>
      <c r="AD13" s="56">
        <v>0</v>
      </c>
      <c r="AE13" s="56">
        <v>0</v>
      </c>
      <c r="AF13" s="56">
        <v>0</v>
      </c>
      <c r="AG13" s="56">
        <v>0</v>
      </c>
      <c r="AH13" s="56">
        <v>0</v>
      </c>
      <c r="AI13" s="7">
        <v>0</v>
      </c>
      <c r="AJ13" s="1">
        <v>0</v>
      </c>
      <c r="AK13" s="1">
        <v>0</v>
      </c>
      <c r="AL13" s="1">
        <v>0</v>
      </c>
      <c r="AM13" s="23">
        <v>0</v>
      </c>
    </row>
    <row r="14" spans="1:39" x14ac:dyDescent="0.25">
      <c r="A14" s="16">
        <v>7</v>
      </c>
      <c r="B14" s="7" t="s">
        <v>14</v>
      </c>
      <c r="C14" s="10">
        <v>-0.2</v>
      </c>
      <c r="D14" s="2">
        <v>-0.2</v>
      </c>
      <c r="E14" s="2">
        <v>-0.2</v>
      </c>
      <c r="F14" s="12">
        <v>1</v>
      </c>
      <c r="G14" s="10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12">
        <v>0</v>
      </c>
      <c r="O14" s="2">
        <v>0</v>
      </c>
      <c r="P14" s="2">
        <v>0</v>
      </c>
      <c r="Q14" s="2">
        <v>0</v>
      </c>
      <c r="R14" s="2">
        <v>-1</v>
      </c>
      <c r="S14" s="23">
        <v>-0.8</v>
      </c>
      <c r="U14" s="7" t="s">
        <v>14</v>
      </c>
      <c r="V14" s="1">
        <v>0.3</v>
      </c>
      <c r="W14" s="1">
        <v>0.3</v>
      </c>
      <c r="X14" s="1">
        <v>0.3</v>
      </c>
      <c r="Y14" s="23">
        <v>-1</v>
      </c>
      <c r="Z14" s="56"/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56">
        <v>0</v>
      </c>
      <c r="AI14" s="7">
        <v>0</v>
      </c>
      <c r="AJ14" s="1">
        <v>0</v>
      </c>
      <c r="AK14" s="1">
        <v>0</v>
      </c>
      <c r="AL14" s="1">
        <v>0</v>
      </c>
      <c r="AM14" s="23">
        <v>0</v>
      </c>
    </row>
    <row r="15" spans="1:39" x14ac:dyDescent="0.25">
      <c r="A15" s="16">
        <v>8</v>
      </c>
      <c r="B15" s="7" t="s">
        <v>5</v>
      </c>
      <c r="C15" s="10">
        <v>0.7</v>
      </c>
      <c r="D15" s="2">
        <v>0</v>
      </c>
      <c r="E15" s="2">
        <v>0</v>
      </c>
      <c r="F15" s="12">
        <v>0</v>
      </c>
      <c r="G15" s="10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12">
        <v>0</v>
      </c>
      <c r="O15" s="2">
        <v>0</v>
      </c>
      <c r="P15" s="2">
        <v>0</v>
      </c>
      <c r="Q15" s="2">
        <v>0</v>
      </c>
      <c r="R15" s="2">
        <v>0</v>
      </c>
      <c r="S15" s="23">
        <v>0</v>
      </c>
      <c r="U15" s="7" t="s">
        <v>5</v>
      </c>
      <c r="V15" s="7">
        <v>0</v>
      </c>
      <c r="W15" s="1">
        <v>0</v>
      </c>
      <c r="X15" s="1">
        <v>5.0000000000000001E-3</v>
      </c>
      <c r="Y15" s="23">
        <v>0</v>
      </c>
      <c r="Z15" s="56"/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6">
        <v>0</v>
      </c>
      <c r="AG15" s="56">
        <v>0</v>
      </c>
      <c r="AH15" s="56">
        <v>0</v>
      </c>
      <c r="AI15" s="7">
        <v>0</v>
      </c>
      <c r="AJ15" s="1">
        <v>0</v>
      </c>
      <c r="AK15" s="1">
        <v>0</v>
      </c>
      <c r="AL15" s="1">
        <v>0</v>
      </c>
      <c r="AM15" s="23">
        <v>0</v>
      </c>
    </row>
    <row r="16" spans="1:39" x14ac:dyDescent="0.25">
      <c r="A16" s="16">
        <v>9</v>
      </c>
      <c r="B16" s="7" t="s">
        <v>6</v>
      </c>
      <c r="C16" s="10">
        <v>0</v>
      </c>
      <c r="D16" s="2">
        <v>0.7</v>
      </c>
      <c r="E16" s="2">
        <v>0</v>
      </c>
      <c r="F16" s="12">
        <v>0</v>
      </c>
      <c r="G16" s="10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12">
        <v>0</v>
      </c>
      <c r="O16" s="2">
        <v>0</v>
      </c>
      <c r="P16" s="2">
        <v>0</v>
      </c>
      <c r="Q16" s="2">
        <v>0</v>
      </c>
      <c r="R16" s="2">
        <v>0</v>
      </c>
      <c r="S16" s="23">
        <v>0</v>
      </c>
      <c r="U16" s="7" t="s">
        <v>6</v>
      </c>
      <c r="V16" s="7">
        <v>0</v>
      </c>
      <c r="W16" s="1">
        <v>0</v>
      </c>
      <c r="X16" s="1">
        <v>5.0000000000000001E-3</v>
      </c>
      <c r="Y16" s="23">
        <v>0</v>
      </c>
      <c r="Z16" s="56"/>
      <c r="AA16" s="56">
        <v>0</v>
      </c>
      <c r="AB16" s="56">
        <v>0</v>
      </c>
      <c r="AC16" s="56">
        <v>0</v>
      </c>
      <c r="AD16" s="56">
        <v>0</v>
      </c>
      <c r="AE16" s="56">
        <v>0</v>
      </c>
      <c r="AF16" s="56">
        <v>0</v>
      </c>
      <c r="AG16" s="56">
        <v>0</v>
      </c>
      <c r="AH16" s="56">
        <v>0</v>
      </c>
      <c r="AI16" s="7">
        <v>0</v>
      </c>
      <c r="AJ16" s="1">
        <v>0</v>
      </c>
      <c r="AK16" s="1">
        <v>0</v>
      </c>
      <c r="AL16" s="1">
        <v>0</v>
      </c>
      <c r="AM16" s="23">
        <v>0</v>
      </c>
    </row>
    <row r="17" spans="1:39" x14ac:dyDescent="0.25">
      <c r="A17" s="16">
        <v>10</v>
      </c>
      <c r="B17" s="7" t="s">
        <v>26</v>
      </c>
      <c r="C17" s="10">
        <v>-0.2</v>
      </c>
      <c r="D17" s="2">
        <v>-0.2</v>
      </c>
      <c r="E17" s="2">
        <v>-0.2</v>
      </c>
      <c r="F17" s="12">
        <v>0.7</v>
      </c>
      <c r="G17" s="10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12">
        <v>0</v>
      </c>
      <c r="O17" s="2">
        <v>0</v>
      </c>
      <c r="P17" s="2">
        <v>0</v>
      </c>
      <c r="Q17" s="2">
        <v>0</v>
      </c>
      <c r="R17" s="2">
        <v>0</v>
      </c>
      <c r="S17" s="23">
        <v>0</v>
      </c>
      <c r="U17" s="7" t="s">
        <v>18</v>
      </c>
      <c r="V17" s="7">
        <v>0</v>
      </c>
      <c r="W17" s="1">
        <v>0</v>
      </c>
      <c r="X17" s="1">
        <v>5.0000000000000001E-3</v>
      </c>
      <c r="Y17" s="23">
        <v>0</v>
      </c>
      <c r="Z17" s="56"/>
      <c r="AA17" s="56">
        <v>0</v>
      </c>
      <c r="AB17" s="56">
        <v>0</v>
      </c>
      <c r="AC17" s="56">
        <v>0</v>
      </c>
      <c r="AD17" s="56">
        <v>0</v>
      </c>
      <c r="AE17" s="56">
        <v>0</v>
      </c>
      <c r="AF17" s="56">
        <v>0</v>
      </c>
      <c r="AG17" s="56">
        <v>0</v>
      </c>
      <c r="AH17" s="56">
        <v>0</v>
      </c>
      <c r="AI17" s="7">
        <v>0</v>
      </c>
      <c r="AJ17" s="1">
        <v>0</v>
      </c>
      <c r="AK17" s="1">
        <v>0</v>
      </c>
      <c r="AL17" s="1">
        <v>0</v>
      </c>
      <c r="AM17" s="23">
        <v>0</v>
      </c>
    </row>
    <row r="18" spans="1:39" x14ac:dyDescent="0.25">
      <c r="A18" s="16">
        <v>11</v>
      </c>
      <c r="B18" s="11" t="s">
        <v>10</v>
      </c>
      <c r="C18" s="9">
        <v>0</v>
      </c>
      <c r="D18" s="3">
        <v>0</v>
      </c>
      <c r="E18" s="3">
        <v>0</v>
      </c>
      <c r="F18" s="14">
        <v>0</v>
      </c>
      <c r="G18" s="9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14">
        <v>0</v>
      </c>
      <c r="O18" s="3">
        <v>0</v>
      </c>
      <c r="P18" s="3">
        <v>0</v>
      </c>
      <c r="Q18" s="3">
        <v>0</v>
      </c>
      <c r="R18" s="3">
        <v>0</v>
      </c>
      <c r="S18" s="14">
        <v>1</v>
      </c>
      <c r="T18" s="2"/>
      <c r="U18" s="7" t="s">
        <v>10</v>
      </c>
      <c r="V18" s="7">
        <v>0</v>
      </c>
      <c r="W18" s="1">
        <v>0</v>
      </c>
      <c r="X18" s="6">
        <v>0.1</v>
      </c>
      <c r="Y18" s="23">
        <v>0</v>
      </c>
      <c r="Z18" s="56"/>
      <c r="AA18" s="56">
        <v>0</v>
      </c>
      <c r="AB18" s="56">
        <v>0</v>
      </c>
      <c r="AC18" s="56">
        <v>0</v>
      </c>
      <c r="AD18" s="56">
        <v>0</v>
      </c>
      <c r="AE18" s="56">
        <v>0</v>
      </c>
      <c r="AF18" s="56">
        <v>0</v>
      </c>
      <c r="AG18" s="56">
        <v>0</v>
      </c>
      <c r="AH18" s="56">
        <v>0</v>
      </c>
      <c r="AI18" s="7">
        <v>0</v>
      </c>
      <c r="AJ18" s="1">
        <v>0</v>
      </c>
      <c r="AK18" s="1">
        <v>0</v>
      </c>
      <c r="AL18" s="1">
        <v>0</v>
      </c>
      <c r="AM18" s="15">
        <v>0</v>
      </c>
    </row>
    <row r="19" spans="1:39" x14ac:dyDescent="0.25">
      <c r="A19" s="16">
        <v>12</v>
      </c>
      <c r="B19" s="7" t="s">
        <v>2</v>
      </c>
      <c r="C19" s="7">
        <v>-0.5</v>
      </c>
      <c r="D19" s="1">
        <v>-0.55000000000000004</v>
      </c>
      <c r="E19" s="1">
        <v>-0.35</v>
      </c>
      <c r="F19" s="2">
        <v>-0.1</v>
      </c>
      <c r="G19" s="7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23">
        <v>0</v>
      </c>
      <c r="O19" s="1">
        <v>1</v>
      </c>
      <c r="P19" s="1">
        <v>0</v>
      </c>
      <c r="Q19" s="1">
        <v>0</v>
      </c>
      <c r="R19" s="1">
        <v>0</v>
      </c>
      <c r="S19" s="23">
        <v>0</v>
      </c>
      <c r="T19" s="2"/>
      <c r="U19" s="8" t="s">
        <v>2</v>
      </c>
      <c r="V19" s="8">
        <v>0.01</v>
      </c>
      <c r="W19" s="4">
        <v>0.01</v>
      </c>
      <c r="X19" s="1">
        <v>5.0000000000000001E-3</v>
      </c>
      <c r="Y19" s="22">
        <v>2E-3</v>
      </c>
      <c r="Z19" s="78"/>
      <c r="AA19" s="78">
        <v>0</v>
      </c>
      <c r="AB19" s="78">
        <v>0</v>
      </c>
      <c r="AC19" s="78">
        <v>0</v>
      </c>
      <c r="AD19" s="78">
        <v>0</v>
      </c>
      <c r="AE19" s="78">
        <v>0</v>
      </c>
      <c r="AF19" s="78">
        <v>0</v>
      </c>
      <c r="AG19" s="78">
        <v>0</v>
      </c>
      <c r="AH19" s="78">
        <v>0</v>
      </c>
      <c r="AI19" s="8">
        <v>1</v>
      </c>
      <c r="AJ19" s="4">
        <v>0</v>
      </c>
      <c r="AK19" s="4">
        <v>0</v>
      </c>
      <c r="AL19" s="4">
        <v>0</v>
      </c>
      <c r="AM19" s="22">
        <v>0</v>
      </c>
    </row>
    <row r="20" spans="1:39" x14ac:dyDescent="0.25">
      <c r="A20" s="16">
        <v>13</v>
      </c>
      <c r="B20" s="7" t="s">
        <v>15</v>
      </c>
      <c r="C20" s="10">
        <v>0</v>
      </c>
      <c r="D20" s="2">
        <v>0</v>
      </c>
      <c r="E20" s="2">
        <v>0</v>
      </c>
      <c r="F20" s="2">
        <v>0</v>
      </c>
      <c r="G20" s="10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12">
        <v>0</v>
      </c>
      <c r="O20" s="2">
        <v>0</v>
      </c>
      <c r="P20" s="2">
        <v>0</v>
      </c>
      <c r="Q20" s="2">
        <v>0</v>
      </c>
      <c r="R20" s="2">
        <v>0</v>
      </c>
      <c r="S20" s="23">
        <v>0</v>
      </c>
      <c r="T20" s="2"/>
      <c r="U20" s="7" t="s">
        <v>15</v>
      </c>
      <c r="V20" s="7">
        <v>0</v>
      </c>
      <c r="W20" s="1">
        <v>0</v>
      </c>
      <c r="X20" s="1">
        <v>0</v>
      </c>
      <c r="Y20" s="23">
        <v>0</v>
      </c>
      <c r="Z20" s="56"/>
      <c r="AA20" s="56">
        <v>-0.5</v>
      </c>
      <c r="AB20" s="56">
        <v>0</v>
      </c>
      <c r="AC20" s="56">
        <v>0</v>
      </c>
      <c r="AD20" s="56">
        <v>0</v>
      </c>
      <c r="AE20" s="56">
        <v>0</v>
      </c>
      <c r="AF20" s="56">
        <v>0</v>
      </c>
      <c r="AG20" s="56">
        <v>0</v>
      </c>
      <c r="AH20" s="56">
        <v>0</v>
      </c>
      <c r="AI20" s="7">
        <v>0</v>
      </c>
      <c r="AJ20" s="1">
        <v>0</v>
      </c>
      <c r="AK20" s="1">
        <v>0</v>
      </c>
      <c r="AL20" s="1">
        <v>0</v>
      </c>
      <c r="AM20" s="23">
        <v>0</v>
      </c>
    </row>
    <row r="21" spans="1:39" x14ac:dyDescent="0.25">
      <c r="A21" s="16">
        <v>14</v>
      </c>
      <c r="B21" s="7" t="s">
        <v>16</v>
      </c>
      <c r="C21" s="10">
        <v>0</v>
      </c>
      <c r="D21" s="2">
        <v>0</v>
      </c>
      <c r="E21" s="2">
        <v>0</v>
      </c>
      <c r="F21" s="2">
        <v>0</v>
      </c>
      <c r="G21" s="10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2">
        <v>0</v>
      </c>
      <c r="O21" s="2">
        <v>0</v>
      </c>
      <c r="P21" s="2">
        <v>0</v>
      </c>
      <c r="Q21" s="2">
        <v>0</v>
      </c>
      <c r="R21" s="2">
        <v>0</v>
      </c>
      <c r="S21" s="23">
        <v>0</v>
      </c>
      <c r="T21" s="2"/>
      <c r="U21" s="7" t="s">
        <v>16</v>
      </c>
      <c r="V21" s="7">
        <v>0</v>
      </c>
      <c r="W21" s="1">
        <v>0</v>
      </c>
      <c r="X21" s="1">
        <v>0</v>
      </c>
      <c r="Y21" s="23">
        <v>0</v>
      </c>
      <c r="Z21" s="56"/>
      <c r="AA21" s="56">
        <v>0</v>
      </c>
      <c r="AB21" s="56">
        <v>-0.5</v>
      </c>
      <c r="AC21" s="56">
        <v>0</v>
      </c>
      <c r="AD21" s="56">
        <v>0</v>
      </c>
      <c r="AE21" s="56">
        <v>0</v>
      </c>
      <c r="AF21" s="56">
        <v>0</v>
      </c>
      <c r="AG21" s="56">
        <v>0</v>
      </c>
      <c r="AH21" s="56">
        <v>0</v>
      </c>
      <c r="AI21" s="7">
        <v>0</v>
      </c>
      <c r="AJ21" s="1">
        <v>0</v>
      </c>
      <c r="AK21" s="1">
        <v>0</v>
      </c>
      <c r="AL21" s="1">
        <v>0</v>
      </c>
      <c r="AM21" s="23">
        <v>0</v>
      </c>
    </row>
    <row r="22" spans="1:39" x14ac:dyDescent="0.25">
      <c r="A22" s="16">
        <v>15</v>
      </c>
      <c r="B22" s="7" t="s">
        <v>17</v>
      </c>
      <c r="C22" s="10">
        <v>0</v>
      </c>
      <c r="D22" s="2">
        <v>0</v>
      </c>
      <c r="E22" s="2">
        <v>0</v>
      </c>
      <c r="F22" s="2">
        <v>0</v>
      </c>
      <c r="G22" s="10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2">
        <v>0</v>
      </c>
      <c r="O22" s="2">
        <v>0</v>
      </c>
      <c r="P22" s="2">
        <v>0</v>
      </c>
      <c r="Q22" s="2">
        <v>0</v>
      </c>
      <c r="R22" s="2">
        <v>0</v>
      </c>
      <c r="S22" s="23">
        <v>0</v>
      </c>
      <c r="T22" s="2"/>
      <c r="U22" s="7" t="s">
        <v>17</v>
      </c>
      <c r="V22" s="7">
        <v>0</v>
      </c>
      <c r="W22" s="1">
        <v>0</v>
      </c>
      <c r="X22" s="1">
        <v>0</v>
      </c>
      <c r="Y22" s="23">
        <v>0</v>
      </c>
      <c r="Z22" s="56"/>
      <c r="AA22" s="56">
        <v>0</v>
      </c>
      <c r="AB22" s="56">
        <v>0</v>
      </c>
      <c r="AC22" s="56">
        <v>0</v>
      </c>
      <c r="AD22" s="56">
        <v>-1</v>
      </c>
      <c r="AE22" s="56">
        <v>0</v>
      </c>
      <c r="AF22" s="56">
        <v>0</v>
      </c>
      <c r="AG22" s="56">
        <v>0</v>
      </c>
      <c r="AH22" s="56">
        <v>0</v>
      </c>
      <c r="AI22" s="7">
        <v>0</v>
      </c>
      <c r="AJ22" s="1">
        <v>0</v>
      </c>
      <c r="AK22" s="1">
        <v>0</v>
      </c>
      <c r="AL22" s="1">
        <v>0</v>
      </c>
      <c r="AM22" s="23">
        <v>0</v>
      </c>
    </row>
    <row r="23" spans="1:39" x14ac:dyDescent="0.25">
      <c r="A23" s="16">
        <v>16</v>
      </c>
      <c r="B23" s="9" t="s">
        <v>9</v>
      </c>
      <c r="C23" s="9">
        <v>0</v>
      </c>
      <c r="D23" s="3">
        <v>0</v>
      </c>
      <c r="E23" s="3">
        <v>0</v>
      </c>
      <c r="F23" s="3">
        <v>0</v>
      </c>
      <c r="G23" s="9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14">
        <v>0</v>
      </c>
      <c r="O23" s="3">
        <v>0</v>
      </c>
      <c r="P23" s="3">
        <v>0</v>
      </c>
      <c r="Q23" s="3">
        <v>0</v>
      </c>
      <c r="R23" s="3">
        <v>0</v>
      </c>
      <c r="S23" s="15">
        <v>0</v>
      </c>
      <c r="T23" s="10"/>
      <c r="U23" s="9" t="s">
        <v>9</v>
      </c>
      <c r="V23" s="11">
        <v>0</v>
      </c>
      <c r="W23" s="6">
        <v>0</v>
      </c>
      <c r="X23" s="6">
        <v>0</v>
      </c>
      <c r="Y23" s="15">
        <v>0</v>
      </c>
      <c r="Z23" s="79"/>
      <c r="AA23" s="79">
        <v>-0.2</v>
      </c>
      <c r="AB23" s="79">
        <v>-0.2</v>
      </c>
      <c r="AC23" s="79">
        <v>-0.8</v>
      </c>
      <c r="AD23" s="79">
        <v>-0.8</v>
      </c>
      <c r="AE23" s="79">
        <v>0</v>
      </c>
      <c r="AF23" s="79">
        <v>0</v>
      </c>
      <c r="AG23" s="79">
        <v>0</v>
      </c>
      <c r="AH23" s="79">
        <v>1</v>
      </c>
      <c r="AI23" s="11">
        <v>0</v>
      </c>
      <c r="AJ23" s="6">
        <v>0</v>
      </c>
      <c r="AK23" s="6">
        <v>0</v>
      </c>
      <c r="AL23" s="6">
        <v>0</v>
      </c>
      <c r="AM23" s="15">
        <v>0</v>
      </c>
    </row>
    <row r="24" spans="1:39" x14ac:dyDescent="0.25">
      <c r="B24" s="5"/>
      <c r="C24" s="2"/>
      <c r="D24" s="2"/>
      <c r="E24" s="2"/>
      <c r="F24" s="5"/>
      <c r="N24" s="5"/>
      <c r="O24" s="2"/>
      <c r="P24" s="2"/>
      <c r="Q24" s="2"/>
      <c r="R24" s="2"/>
      <c r="S24" s="5"/>
    </row>
    <row r="25" spans="1:39" x14ac:dyDescent="0.25"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</row>
    <row r="26" spans="1:39" x14ac:dyDescent="0.25">
      <c r="B26" s="2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</row>
    <row r="27" spans="1:39" x14ac:dyDescent="0.25">
      <c r="B27" t="s">
        <v>121</v>
      </c>
    </row>
    <row r="28" spans="1:39" x14ac:dyDescent="0.25">
      <c r="B28" t="s">
        <v>11</v>
      </c>
    </row>
    <row r="29" spans="1:39" x14ac:dyDescent="0.25">
      <c r="B29" t="s">
        <v>12</v>
      </c>
      <c r="C29" s="1">
        <f>C7</f>
        <v>0</v>
      </c>
      <c r="D29" s="1">
        <f t="shared" ref="D29:S29" si="0">D7</f>
        <v>0</v>
      </c>
      <c r="E29" s="1">
        <f t="shared" si="0"/>
        <v>0</v>
      </c>
      <c r="F29" s="1">
        <f t="shared" si="0"/>
        <v>0</v>
      </c>
      <c r="G29" s="1">
        <f t="shared" si="0"/>
        <v>-1</v>
      </c>
      <c r="H29" s="1">
        <f t="shared" si="0"/>
        <v>0</v>
      </c>
      <c r="I29" s="1">
        <f t="shared" si="0"/>
        <v>-5.0000000000000001E-3</v>
      </c>
      <c r="J29" s="1">
        <f t="shared" si="0"/>
        <v>0.3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0.01</v>
      </c>
      <c r="P29" s="1">
        <f t="shared" si="0"/>
        <v>0</v>
      </c>
      <c r="Q29" s="1">
        <f t="shared" si="0"/>
        <v>0</v>
      </c>
      <c r="R29" s="1">
        <f t="shared" si="0"/>
        <v>0</v>
      </c>
      <c r="S29" s="1">
        <f t="shared" si="0"/>
        <v>0</v>
      </c>
      <c r="T29" t="s">
        <v>13</v>
      </c>
    </row>
    <row r="30" spans="1:39" ht="15" customHeight="1" x14ac:dyDescent="0.25">
      <c r="B30" t="s">
        <v>12</v>
      </c>
      <c r="C30" s="1">
        <f t="shared" ref="C30:S30" si="1">C8</f>
        <v>0</v>
      </c>
      <c r="D30" s="1">
        <f t="shared" si="1"/>
        <v>0</v>
      </c>
      <c r="E30" s="1">
        <f t="shared" si="1"/>
        <v>0</v>
      </c>
      <c r="F30" s="1">
        <f t="shared" si="1"/>
        <v>0</v>
      </c>
      <c r="G30" s="1">
        <f t="shared" si="1"/>
        <v>0.05</v>
      </c>
      <c r="H30" s="1">
        <f t="shared" si="1"/>
        <v>-1</v>
      </c>
      <c r="I30" s="1">
        <f t="shared" si="1"/>
        <v>-5.0000000000000001E-3</v>
      </c>
      <c r="J30" s="1">
        <f t="shared" si="1"/>
        <v>0.3</v>
      </c>
      <c r="K30" s="1">
        <f t="shared" si="1"/>
        <v>0</v>
      </c>
      <c r="L30" s="1">
        <f t="shared" si="1"/>
        <v>0</v>
      </c>
      <c r="M30" s="1">
        <f t="shared" si="1"/>
        <v>0</v>
      </c>
      <c r="N30" s="1">
        <f t="shared" si="1"/>
        <v>0</v>
      </c>
      <c r="O30" s="1">
        <f t="shared" si="1"/>
        <v>0.01</v>
      </c>
      <c r="P30" s="1">
        <f t="shared" si="1"/>
        <v>0</v>
      </c>
      <c r="Q30" s="1">
        <f t="shared" si="1"/>
        <v>0</v>
      </c>
      <c r="R30" s="1">
        <f t="shared" si="1"/>
        <v>0</v>
      </c>
      <c r="S30" s="1">
        <f t="shared" si="1"/>
        <v>0</v>
      </c>
      <c r="T30" t="s">
        <v>13</v>
      </c>
    </row>
    <row r="31" spans="1:39" x14ac:dyDescent="0.25">
      <c r="B31" t="s">
        <v>12</v>
      </c>
      <c r="C31" s="1">
        <f t="shared" ref="C31:S31" si="2">C9</f>
        <v>1E-3</v>
      </c>
      <c r="D31" s="1">
        <f t="shared" si="2"/>
        <v>1E-3</v>
      </c>
      <c r="E31" s="1">
        <f t="shared" si="2"/>
        <v>0</v>
      </c>
      <c r="F31" s="1">
        <f t="shared" si="2"/>
        <v>0</v>
      </c>
      <c r="G31" s="1">
        <f t="shared" si="2"/>
        <v>0</v>
      </c>
      <c r="H31" s="1">
        <f t="shared" si="2"/>
        <v>0</v>
      </c>
      <c r="I31" s="1">
        <f t="shared" si="2"/>
        <v>-0.2</v>
      </c>
      <c r="J31" s="1">
        <f t="shared" si="2"/>
        <v>0.3</v>
      </c>
      <c r="K31" s="1">
        <f t="shared" si="2"/>
        <v>5.0000000000000001E-3</v>
      </c>
      <c r="L31" s="1">
        <f t="shared" si="2"/>
        <v>5.0000000000000001E-3</v>
      </c>
      <c r="M31" s="1">
        <f t="shared" si="2"/>
        <v>5.0000000000000001E-3</v>
      </c>
      <c r="N31" s="1">
        <f t="shared" si="2"/>
        <v>0.1</v>
      </c>
      <c r="O31" s="1">
        <f t="shared" si="2"/>
        <v>5.0000000000000001E-3</v>
      </c>
      <c r="P31" s="1">
        <f t="shared" si="2"/>
        <v>0</v>
      </c>
      <c r="Q31" s="1">
        <f t="shared" si="2"/>
        <v>0</v>
      </c>
      <c r="R31" s="1">
        <f t="shared" si="2"/>
        <v>0</v>
      </c>
      <c r="S31" s="1">
        <f t="shared" si="2"/>
        <v>0</v>
      </c>
      <c r="T31" t="s">
        <v>13</v>
      </c>
    </row>
    <row r="32" spans="1:39" x14ac:dyDescent="0.25">
      <c r="B32" t="s">
        <v>12</v>
      </c>
      <c r="C32" s="1">
        <f t="shared" ref="C32:S32" si="3">C10</f>
        <v>0</v>
      </c>
      <c r="D32" s="1">
        <f t="shared" si="3"/>
        <v>0</v>
      </c>
      <c r="E32" s="1">
        <f t="shared" si="3"/>
        <v>0</v>
      </c>
      <c r="F32" s="1">
        <f t="shared" si="3"/>
        <v>0</v>
      </c>
      <c r="G32" s="1">
        <f t="shared" si="3"/>
        <v>0</v>
      </c>
      <c r="H32" s="1">
        <f t="shared" si="3"/>
        <v>0</v>
      </c>
      <c r="I32" s="1">
        <f t="shared" si="3"/>
        <v>0</v>
      </c>
      <c r="J32" s="1">
        <f t="shared" si="3"/>
        <v>-1</v>
      </c>
      <c r="K32" s="1">
        <f t="shared" si="3"/>
        <v>0</v>
      </c>
      <c r="L32" s="1">
        <f t="shared" si="3"/>
        <v>0</v>
      </c>
      <c r="M32" s="1">
        <f t="shared" si="3"/>
        <v>0</v>
      </c>
      <c r="N32" s="1">
        <f t="shared" si="3"/>
        <v>0</v>
      </c>
      <c r="O32" s="1">
        <f t="shared" si="3"/>
        <v>2E-3</v>
      </c>
      <c r="P32" s="1">
        <f t="shared" si="3"/>
        <v>0</v>
      </c>
      <c r="Q32" s="1">
        <f t="shared" si="3"/>
        <v>0</v>
      </c>
      <c r="R32" s="1">
        <f t="shared" si="3"/>
        <v>0</v>
      </c>
      <c r="S32" s="1">
        <f t="shared" si="3"/>
        <v>0</v>
      </c>
      <c r="T32" t="s">
        <v>13</v>
      </c>
    </row>
    <row r="33" spans="2:20" x14ac:dyDescent="0.25">
      <c r="B33" t="s">
        <v>12</v>
      </c>
      <c r="C33" s="1">
        <f t="shared" ref="C33:S33" si="4">C11</f>
        <v>1</v>
      </c>
      <c r="D33" s="1">
        <f t="shared" si="4"/>
        <v>0</v>
      </c>
      <c r="E33" s="1">
        <f t="shared" si="4"/>
        <v>0</v>
      </c>
      <c r="F33" s="1">
        <f t="shared" si="4"/>
        <v>0</v>
      </c>
      <c r="G33" s="1">
        <f t="shared" si="4"/>
        <v>0</v>
      </c>
      <c r="H33" s="1">
        <f t="shared" si="4"/>
        <v>0</v>
      </c>
      <c r="I33" s="1">
        <f t="shared" si="4"/>
        <v>0</v>
      </c>
      <c r="J33" s="1">
        <f t="shared" si="4"/>
        <v>0</v>
      </c>
      <c r="K33" s="1">
        <f t="shared" si="4"/>
        <v>0</v>
      </c>
      <c r="L33" s="1">
        <f t="shared" si="4"/>
        <v>0</v>
      </c>
      <c r="M33" s="1">
        <f t="shared" si="4"/>
        <v>0</v>
      </c>
      <c r="N33" s="1">
        <f t="shared" si="4"/>
        <v>0</v>
      </c>
      <c r="O33" s="1">
        <f t="shared" si="4"/>
        <v>0</v>
      </c>
      <c r="P33" s="1">
        <f t="shared" si="4"/>
        <v>-0.5</v>
      </c>
      <c r="Q33" s="1">
        <f t="shared" si="4"/>
        <v>0</v>
      </c>
      <c r="R33" s="1">
        <f t="shared" si="4"/>
        <v>0</v>
      </c>
      <c r="S33" s="1">
        <f t="shared" si="4"/>
        <v>-0.2</v>
      </c>
      <c r="T33" t="s">
        <v>13</v>
      </c>
    </row>
    <row r="34" spans="2:20" x14ac:dyDescent="0.25">
      <c r="B34" t="s">
        <v>12</v>
      </c>
      <c r="C34" s="1">
        <f t="shared" ref="C34:S34" si="5">C12</f>
        <v>0</v>
      </c>
      <c r="D34" s="1">
        <f t="shared" si="5"/>
        <v>1</v>
      </c>
      <c r="E34" s="1">
        <f t="shared" si="5"/>
        <v>0</v>
      </c>
      <c r="F34" s="1">
        <f t="shared" si="5"/>
        <v>0</v>
      </c>
      <c r="G34" s="1">
        <f t="shared" si="5"/>
        <v>0</v>
      </c>
      <c r="H34" s="1">
        <f t="shared" si="5"/>
        <v>0</v>
      </c>
      <c r="I34" s="1">
        <f t="shared" si="5"/>
        <v>0</v>
      </c>
      <c r="J34" s="1">
        <f t="shared" si="5"/>
        <v>0</v>
      </c>
      <c r="K34" s="1">
        <f t="shared" si="5"/>
        <v>0</v>
      </c>
      <c r="L34" s="1">
        <f t="shared" si="5"/>
        <v>0</v>
      </c>
      <c r="M34" s="1">
        <f t="shared" si="5"/>
        <v>0</v>
      </c>
      <c r="N34" s="1">
        <f t="shared" si="5"/>
        <v>0</v>
      </c>
      <c r="O34" s="1">
        <f t="shared" si="5"/>
        <v>0</v>
      </c>
      <c r="P34" s="1">
        <f t="shared" si="5"/>
        <v>0</v>
      </c>
      <c r="Q34" s="1">
        <f t="shared" si="5"/>
        <v>-0.5</v>
      </c>
      <c r="R34" s="1">
        <f t="shared" si="5"/>
        <v>0</v>
      </c>
      <c r="S34" s="1">
        <f t="shared" si="5"/>
        <v>-0.2</v>
      </c>
      <c r="T34" t="s">
        <v>13</v>
      </c>
    </row>
    <row r="35" spans="2:20" x14ac:dyDescent="0.25">
      <c r="B35" t="s">
        <v>12</v>
      </c>
      <c r="C35" s="1">
        <f t="shared" ref="C35:S35" si="6">C13</f>
        <v>0</v>
      </c>
      <c r="D35" s="1">
        <f t="shared" si="6"/>
        <v>0</v>
      </c>
      <c r="E35" s="1">
        <f t="shared" si="6"/>
        <v>0.8</v>
      </c>
      <c r="F35" s="1">
        <f t="shared" si="6"/>
        <v>0</v>
      </c>
      <c r="G35" s="1">
        <f t="shared" si="6"/>
        <v>0</v>
      </c>
      <c r="H35" s="1">
        <f t="shared" si="6"/>
        <v>0</v>
      </c>
      <c r="I35" s="1">
        <f t="shared" si="6"/>
        <v>0.2</v>
      </c>
      <c r="J35" s="1">
        <f t="shared" si="6"/>
        <v>0</v>
      </c>
      <c r="K35" s="1">
        <f t="shared" si="6"/>
        <v>0</v>
      </c>
      <c r="L35" s="1">
        <f t="shared" si="6"/>
        <v>0</v>
      </c>
      <c r="M35" s="1">
        <f t="shared" si="6"/>
        <v>0</v>
      </c>
      <c r="N35" s="1">
        <f t="shared" si="6"/>
        <v>0</v>
      </c>
      <c r="O35" s="1">
        <f t="shared" si="6"/>
        <v>0</v>
      </c>
      <c r="P35" s="1">
        <f t="shared" si="6"/>
        <v>0</v>
      </c>
      <c r="Q35" s="1">
        <f t="shared" si="6"/>
        <v>0</v>
      </c>
      <c r="R35" s="1">
        <f t="shared" si="6"/>
        <v>0</v>
      </c>
      <c r="S35" s="1">
        <f t="shared" si="6"/>
        <v>-0.8</v>
      </c>
      <c r="T35" t="s">
        <v>13</v>
      </c>
    </row>
    <row r="36" spans="2:20" x14ac:dyDescent="0.25">
      <c r="B36" t="s">
        <v>12</v>
      </c>
      <c r="C36" s="1">
        <f t="shared" ref="C36:S36" si="7">C14</f>
        <v>-0.2</v>
      </c>
      <c r="D36" s="1">
        <f t="shared" si="7"/>
        <v>-0.2</v>
      </c>
      <c r="E36" s="1">
        <f t="shared" si="7"/>
        <v>-0.2</v>
      </c>
      <c r="F36" s="1">
        <f t="shared" si="7"/>
        <v>1</v>
      </c>
      <c r="G36" s="1">
        <f t="shared" si="7"/>
        <v>0</v>
      </c>
      <c r="H36" s="1">
        <f t="shared" si="7"/>
        <v>0</v>
      </c>
      <c r="I36" s="1">
        <f t="shared" si="7"/>
        <v>0</v>
      </c>
      <c r="J36" s="1">
        <f t="shared" si="7"/>
        <v>0</v>
      </c>
      <c r="K36" s="1">
        <f t="shared" si="7"/>
        <v>0</v>
      </c>
      <c r="L36" s="1">
        <f t="shared" si="7"/>
        <v>0</v>
      </c>
      <c r="M36" s="1">
        <f t="shared" si="7"/>
        <v>0</v>
      </c>
      <c r="N36" s="1">
        <f t="shared" si="7"/>
        <v>0</v>
      </c>
      <c r="O36" s="1">
        <f t="shared" si="7"/>
        <v>0</v>
      </c>
      <c r="P36" s="1">
        <f t="shared" si="7"/>
        <v>0</v>
      </c>
      <c r="Q36" s="1">
        <f t="shared" si="7"/>
        <v>0</v>
      </c>
      <c r="R36" s="1">
        <f t="shared" si="7"/>
        <v>-1</v>
      </c>
      <c r="S36" s="1">
        <f t="shared" si="7"/>
        <v>-0.8</v>
      </c>
      <c r="T36" t="s">
        <v>13</v>
      </c>
    </row>
    <row r="37" spans="2:20" x14ac:dyDescent="0.25">
      <c r="B37" t="s">
        <v>12</v>
      </c>
      <c r="C37" s="1">
        <f t="shared" ref="C37:S37" si="8">C15</f>
        <v>0.7</v>
      </c>
      <c r="D37" s="1">
        <f t="shared" si="8"/>
        <v>0</v>
      </c>
      <c r="E37" s="1">
        <f t="shared" si="8"/>
        <v>0</v>
      </c>
      <c r="F37" s="1">
        <f t="shared" si="8"/>
        <v>0</v>
      </c>
      <c r="G37" s="1">
        <f t="shared" si="8"/>
        <v>0</v>
      </c>
      <c r="H37" s="1">
        <f t="shared" si="8"/>
        <v>0</v>
      </c>
      <c r="I37" s="1">
        <f t="shared" si="8"/>
        <v>0</v>
      </c>
      <c r="J37" s="1">
        <f t="shared" si="8"/>
        <v>0</v>
      </c>
      <c r="K37" s="1">
        <f t="shared" si="8"/>
        <v>0</v>
      </c>
      <c r="L37" s="1">
        <f t="shared" si="8"/>
        <v>0</v>
      </c>
      <c r="M37" s="1">
        <f t="shared" si="8"/>
        <v>0</v>
      </c>
      <c r="N37" s="1">
        <f t="shared" si="8"/>
        <v>0</v>
      </c>
      <c r="O37" s="1">
        <f t="shared" si="8"/>
        <v>0</v>
      </c>
      <c r="P37" s="1">
        <f t="shared" si="8"/>
        <v>0</v>
      </c>
      <c r="Q37" s="1">
        <f t="shared" si="8"/>
        <v>0</v>
      </c>
      <c r="R37" s="1">
        <f t="shared" si="8"/>
        <v>0</v>
      </c>
      <c r="S37" s="1">
        <f t="shared" si="8"/>
        <v>0</v>
      </c>
      <c r="T37" t="s">
        <v>13</v>
      </c>
    </row>
    <row r="38" spans="2:20" x14ac:dyDescent="0.25">
      <c r="B38" t="s">
        <v>12</v>
      </c>
      <c r="C38" s="1">
        <f t="shared" ref="C38:S38" si="9">C16</f>
        <v>0</v>
      </c>
      <c r="D38" s="1">
        <f t="shared" si="9"/>
        <v>0.7</v>
      </c>
      <c r="E38" s="1">
        <f t="shared" si="9"/>
        <v>0</v>
      </c>
      <c r="F38" s="1">
        <f t="shared" si="9"/>
        <v>0</v>
      </c>
      <c r="G38" s="1">
        <f t="shared" si="9"/>
        <v>0</v>
      </c>
      <c r="H38" s="1">
        <f t="shared" si="9"/>
        <v>0</v>
      </c>
      <c r="I38" s="1">
        <f t="shared" si="9"/>
        <v>0</v>
      </c>
      <c r="J38" s="1">
        <f t="shared" si="9"/>
        <v>0</v>
      </c>
      <c r="K38" s="1">
        <f t="shared" si="9"/>
        <v>0</v>
      </c>
      <c r="L38" s="1">
        <f t="shared" si="9"/>
        <v>0</v>
      </c>
      <c r="M38" s="1">
        <f t="shared" si="9"/>
        <v>0</v>
      </c>
      <c r="N38" s="1">
        <f t="shared" si="9"/>
        <v>0</v>
      </c>
      <c r="O38" s="1">
        <f t="shared" si="9"/>
        <v>0</v>
      </c>
      <c r="P38" s="1">
        <f t="shared" si="9"/>
        <v>0</v>
      </c>
      <c r="Q38" s="1">
        <f t="shared" si="9"/>
        <v>0</v>
      </c>
      <c r="R38" s="1">
        <f t="shared" si="9"/>
        <v>0</v>
      </c>
      <c r="S38" s="1">
        <f t="shared" si="9"/>
        <v>0</v>
      </c>
      <c r="T38" t="s">
        <v>13</v>
      </c>
    </row>
    <row r="39" spans="2:20" x14ac:dyDescent="0.25">
      <c r="B39" t="s">
        <v>12</v>
      </c>
      <c r="C39" s="1">
        <f t="shared" ref="C39:S39" si="10">C17</f>
        <v>-0.2</v>
      </c>
      <c r="D39" s="1">
        <f t="shared" si="10"/>
        <v>-0.2</v>
      </c>
      <c r="E39" s="1">
        <f t="shared" si="10"/>
        <v>-0.2</v>
      </c>
      <c r="F39" s="1">
        <f t="shared" si="10"/>
        <v>0.7</v>
      </c>
      <c r="G39" s="1">
        <f t="shared" si="10"/>
        <v>0</v>
      </c>
      <c r="H39" s="1">
        <f t="shared" si="10"/>
        <v>0</v>
      </c>
      <c r="I39" s="1">
        <f t="shared" si="10"/>
        <v>0</v>
      </c>
      <c r="J39" s="1">
        <f t="shared" si="10"/>
        <v>0</v>
      </c>
      <c r="K39" s="1">
        <f t="shared" si="10"/>
        <v>0</v>
      </c>
      <c r="L39" s="1">
        <f t="shared" si="10"/>
        <v>0</v>
      </c>
      <c r="M39" s="1">
        <f t="shared" si="10"/>
        <v>0</v>
      </c>
      <c r="N39" s="1">
        <f t="shared" si="10"/>
        <v>0</v>
      </c>
      <c r="O39" s="1">
        <f t="shared" si="10"/>
        <v>0</v>
      </c>
      <c r="P39" s="1">
        <f t="shared" si="10"/>
        <v>0</v>
      </c>
      <c r="Q39" s="1">
        <f t="shared" si="10"/>
        <v>0</v>
      </c>
      <c r="R39" s="1">
        <f t="shared" si="10"/>
        <v>0</v>
      </c>
      <c r="S39" s="1">
        <f t="shared" si="10"/>
        <v>0</v>
      </c>
      <c r="T39" t="s">
        <v>13</v>
      </c>
    </row>
    <row r="40" spans="2:20" x14ac:dyDescent="0.25">
      <c r="B40" t="s">
        <v>12</v>
      </c>
      <c r="C40" s="1">
        <f t="shared" ref="C40:S40" si="11">C18</f>
        <v>0</v>
      </c>
      <c r="D40" s="1">
        <f t="shared" si="11"/>
        <v>0</v>
      </c>
      <c r="E40" s="1">
        <f t="shared" si="11"/>
        <v>0</v>
      </c>
      <c r="F40" s="1">
        <f t="shared" si="11"/>
        <v>0</v>
      </c>
      <c r="G40" s="1">
        <f t="shared" si="11"/>
        <v>0</v>
      </c>
      <c r="H40" s="1">
        <f t="shared" si="11"/>
        <v>0</v>
      </c>
      <c r="I40" s="1">
        <f t="shared" si="11"/>
        <v>0</v>
      </c>
      <c r="J40" s="1">
        <f t="shared" si="11"/>
        <v>0</v>
      </c>
      <c r="K40" s="1">
        <f t="shared" si="11"/>
        <v>0</v>
      </c>
      <c r="L40" s="1">
        <f t="shared" si="11"/>
        <v>0</v>
      </c>
      <c r="M40" s="1">
        <f t="shared" si="11"/>
        <v>0</v>
      </c>
      <c r="N40" s="1">
        <f t="shared" si="11"/>
        <v>0</v>
      </c>
      <c r="O40" s="1">
        <f t="shared" si="11"/>
        <v>0</v>
      </c>
      <c r="P40" s="1">
        <f t="shared" si="11"/>
        <v>0</v>
      </c>
      <c r="Q40" s="1">
        <f t="shared" si="11"/>
        <v>0</v>
      </c>
      <c r="R40" s="1">
        <f t="shared" si="11"/>
        <v>0</v>
      </c>
      <c r="S40" s="1">
        <f t="shared" si="11"/>
        <v>1</v>
      </c>
      <c r="T40" t="s">
        <v>13</v>
      </c>
    </row>
    <row r="41" spans="2:20" x14ac:dyDescent="0.25">
      <c r="B41" t="s">
        <v>12</v>
      </c>
      <c r="C41" s="1">
        <f t="shared" ref="C41:S41" si="12">C19</f>
        <v>-0.5</v>
      </c>
      <c r="D41" s="1">
        <f t="shared" si="12"/>
        <v>-0.55000000000000004</v>
      </c>
      <c r="E41" s="1">
        <f t="shared" si="12"/>
        <v>-0.35</v>
      </c>
      <c r="F41" s="1">
        <f t="shared" si="12"/>
        <v>-0.1</v>
      </c>
      <c r="G41" s="1">
        <f t="shared" si="12"/>
        <v>0</v>
      </c>
      <c r="H41" s="1">
        <f t="shared" si="12"/>
        <v>0</v>
      </c>
      <c r="I41" s="1">
        <f t="shared" si="12"/>
        <v>0</v>
      </c>
      <c r="J41" s="1">
        <f t="shared" si="12"/>
        <v>0</v>
      </c>
      <c r="K41" s="1">
        <f t="shared" si="12"/>
        <v>0</v>
      </c>
      <c r="L41" s="1">
        <f t="shared" si="12"/>
        <v>0</v>
      </c>
      <c r="M41" s="1">
        <f t="shared" si="12"/>
        <v>0</v>
      </c>
      <c r="N41" s="1">
        <f t="shared" si="12"/>
        <v>0</v>
      </c>
      <c r="O41" s="1">
        <f t="shared" si="12"/>
        <v>1</v>
      </c>
      <c r="P41" s="1">
        <f t="shared" si="12"/>
        <v>0</v>
      </c>
      <c r="Q41" s="1">
        <f t="shared" si="12"/>
        <v>0</v>
      </c>
      <c r="R41" s="1">
        <f t="shared" si="12"/>
        <v>0</v>
      </c>
      <c r="S41" s="1">
        <f t="shared" si="12"/>
        <v>0</v>
      </c>
      <c r="T41" t="s">
        <v>13</v>
      </c>
    </row>
    <row r="42" spans="2:20" x14ac:dyDescent="0.25">
      <c r="B42" t="s">
        <v>12</v>
      </c>
      <c r="C42" s="1">
        <f t="shared" ref="C42:S42" si="13">C20</f>
        <v>0</v>
      </c>
      <c r="D42" s="1">
        <f t="shared" si="13"/>
        <v>0</v>
      </c>
      <c r="E42" s="1">
        <f t="shared" si="13"/>
        <v>0</v>
      </c>
      <c r="F42" s="1">
        <f t="shared" si="13"/>
        <v>0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0</v>
      </c>
      <c r="K42" s="1">
        <f t="shared" si="13"/>
        <v>0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0</v>
      </c>
      <c r="P42" s="1">
        <f t="shared" si="13"/>
        <v>0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t="s">
        <v>13</v>
      </c>
    </row>
    <row r="43" spans="2:20" x14ac:dyDescent="0.25">
      <c r="B43" t="s">
        <v>12</v>
      </c>
      <c r="C43" s="1">
        <f t="shared" ref="C43:S43" si="14">C21</f>
        <v>0</v>
      </c>
      <c r="D43" s="1">
        <f t="shared" si="14"/>
        <v>0</v>
      </c>
      <c r="E43" s="1">
        <f t="shared" si="14"/>
        <v>0</v>
      </c>
      <c r="F43" s="1">
        <f t="shared" si="14"/>
        <v>0</v>
      </c>
      <c r="G43" s="1">
        <f t="shared" si="14"/>
        <v>0</v>
      </c>
      <c r="H43" s="1">
        <f t="shared" si="14"/>
        <v>0</v>
      </c>
      <c r="I43" s="1">
        <f t="shared" si="14"/>
        <v>0</v>
      </c>
      <c r="J43" s="1">
        <f t="shared" si="14"/>
        <v>0</v>
      </c>
      <c r="K43" s="1">
        <f t="shared" si="14"/>
        <v>0</v>
      </c>
      <c r="L43" s="1">
        <f t="shared" si="14"/>
        <v>0</v>
      </c>
      <c r="M43" s="1">
        <f t="shared" si="14"/>
        <v>0</v>
      </c>
      <c r="N43" s="1">
        <f t="shared" si="14"/>
        <v>0</v>
      </c>
      <c r="O43" s="1">
        <f t="shared" si="14"/>
        <v>0</v>
      </c>
      <c r="P43" s="1">
        <f t="shared" si="14"/>
        <v>0</v>
      </c>
      <c r="Q43" s="1">
        <f t="shared" si="14"/>
        <v>0</v>
      </c>
      <c r="R43" s="1">
        <f t="shared" si="14"/>
        <v>0</v>
      </c>
      <c r="S43" s="1">
        <f t="shared" si="14"/>
        <v>0</v>
      </c>
      <c r="T43" t="s">
        <v>13</v>
      </c>
    </row>
    <row r="44" spans="2:20" x14ac:dyDescent="0.25">
      <c r="B44" t="s">
        <v>12</v>
      </c>
      <c r="C44" s="1">
        <f t="shared" ref="C44:S44" si="15">C22</f>
        <v>0</v>
      </c>
      <c r="D44" s="1">
        <f t="shared" si="15"/>
        <v>0</v>
      </c>
      <c r="E44" s="1">
        <f t="shared" si="15"/>
        <v>0</v>
      </c>
      <c r="F44" s="1">
        <f t="shared" si="15"/>
        <v>0</v>
      </c>
      <c r="G44" s="1">
        <f t="shared" si="15"/>
        <v>0</v>
      </c>
      <c r="H44" s="1">
        <f t="shared" si="15"/>
        <v>0</v>
      </c>
      <c r="I44" s="1">
        <f t="shared" si="15"/>
        <v>0</v>
      </c>
      <c r="J44" s="1">
        <f t="shared" si="15"/>
        <v>0</v>
      </c>
      <c r="K44" s="1">
        <f t="shared" si="15"/>
        <v>0</v>
      </c>
      <c r="L44" s="1">
        <f t="shared" si="15"/>
        <v>0</v>
      </c>
      <c r="M44" s="1">
        <f t="shared" si="15"/>
        <v>0</v>
      </c>
      <c r="N44" s="1">
        <f t="shared" si="15"/>
        <v>0</v>
      </c>
      <c r="O44" s="1">
        <f t="shared" si="15"/>
        <v>0</v>
      </c>
      <c r="P44" s="1">
        <f t="shared" si="15"/>
        <v>0</v>
      </c>
      <c r="Q44" s="1">
        <f t="shared" si="15"/>
        <v>0</v>
      </c>
      <c r="R44" s="1">
        <f t="shared" si="15"/>
        <v>0</v>
      </c>
      <c r="S44" s="1">
        <f t="shared" si="15"/>
        <v>0</v>
      </c>
      <c r="T44" t="s">
        <v>13</v>
      </c>
    </row>
    <row r="45" spans="2:20" x14ac:dyDescent="0.25">
      <c r="B45" t="s">
        <v>12</v>
      </c>
      <c r="C45" s="1">
        <f t="shared" ref="C45:S45" si="16">C23</f>
        <v>0</v>
      </c>
      <c r="D45" s="1">
        <f t="shared" si="16"/>
        <v>0</v>
      </c>
      <c r="E45" s="1">
        <f t="shared" si="16"/>
        <v>0</v>
      </c>
      <c r="F45" s="1">
        <f t="shared" si="16"/>
        <v>0</v>
      </c>
      <c r="G45" s="1">
        <f t="shared" si="16"/>
        <v>0</v>
      </c>
      <c r="H45" s="1">
        <f t="shared" si="16"/>
        <v>0</v>
      </c>
      <c r="I45" s="1">
        <f t="shared" si="16"/>
        <v>0</v>
      </c>
      <c r="J45" s="1">
        <f t="shared" si="16"/>
        <v>0</v>
      </c>
      <c r="K45" s="1">
        <f t="shared" si="16"/>
        <v>0</v>
      </c>
      <c r="L45" s="1">
        <f t="shared" si="16"/>
        <v>0</v>
      </c>
      <c r="M45" s="1">
        <f t="shared" si="16"/>
        <v>0</v>
      </c>
      <c r="N45" s="1">
        <f t="shared" si="16"/>
        <v>0</v>
      </c>
      <c r="O45" s="1">
        <f t="shared" si="16"/>
        <v>0</v>
      </c>
      <c r="P45" s="1">
        <f t="shared" si="16"/>
        <v>0</v>
      </c>
      <c r="Q45" s="1">
        <f t="shared" si="16"/>
        <v>0</v>
      </c>
      <c r="R45" s="1">
        <f t="shared" si="16"/>
        <v>0</v>
      </c>
      <c r="S45" s="1">
        <f t="shared" si="16"/>
        <v>0</v>
      </c>
      <c r="T45" t="s">
        <v>13</v>
      </c>
    </row>
    <row r="46" spans="2:20" x14ac:dyDescent="0.25">
      <c r="B46" t="s">
        <v>13</v>
      </c>
    </row>
    <row r="47" spans="2:20" x14ac:dyDescent="0.25">
      <c r="B47" t="s">
        <v>89</v>
      </c>
    </row>
    <row r="50" spans="2:19" x14ac:dyDescent="0.25">
      <c r="B50" s="2" t="s">
        <v>124</v>
      </c>
    </row>
    <row r="51" spans="2:19" x14ac:dyDescent="0.25">
      <c r="B51" s="132"/>
      <c r="C51" s="134" t="s">
        <v>0</v>
      </c>
      <c r="D51" s="128" t="s">
        <v>3</v>
      </c>
      <c r="E51" s="128" t="s">
        <v>7</v>
      </c>
      <c r="F51" s="130" t="s">
        <v>22</v>
      </c>
      <c r="G51" s="134" t="s">
        <v>1</v>
      </c>
      <c r="H51" s="128" t="s">
        <v>4</v>
      </c>
      <c r="I51" s="128" t="s">
        <v>8</v>
      </c>
      <c r="J51" s="136" t="s">
        <v>22</v>
      </c>
      <c r="K51" s="128" t="s">
        <v>23</v>
      </c>
      <c r="L51" s="128" t="s">
        <v>24</v>
      </c>
      <c r="M51" s="128" t="s">
        <v>25</v>
      </c>
      <c r="N51" s="138" t="s">
        <v>10</v>
      </c>
      <c r="O51" s="134" t="s">
        <v>2</v>
      </c>
      <c r="P51" s="128" t="s">
        <v>15</v>
      </c>
      <c r="Q51" s="128" t="s">
        <v>16</v>
      </c>
      <c r="R51" s="128" t="s">
        <v>21</v>
      </c>
      <c r="S51" s="130" t="s">
        <v>9</v>
      </c>
    </row>
    <row r="52" spans="2:19" x14ac:dyDescent="0.25">
      <c r="B52" s="133"/>
      <c r="C52" s="135"/>
      <c r="D52" s="129"/>
      <c r="E52" s="129"/>
      <c r="F52" s="131"/>
      <c r="G52" s="135"/>
      <c r="H52" s="129"/>
      <c r="I52" s="129"/>
      <c r="J52" s="137"/>
      <c r="K52" s="129"/>
      <c r="L52" s="129"/>
      <c r="M52" s="129"/>
      <c r="N52" s="139"/>
      <c r="O52" s="135"/>
      <c r="P52" s="129"/>
      <c r="Q52" s="129"/>
      <c r="R52" s="129"/>
      <c r="S52" s="131"/>
    </row>
    <row r="53" spans="2:19" x14ac:dyDescent="0.25">
      <c r="B53" s="8" t="s">
        <v>0</v>
      </c>
      <c r="C53" s="8">
        <v>0</v>
      </c>
      <c r="D53" s="4">
        <v>0</v>
      </c>
      <c r="E53" s="4">
        <v>0</v>
      </c>
      <c r="F53" s="5">
        <v>0</v>
      </c>
      <c r="G53" s="8">
        <v>-1</v>
      </c>
      <c r="H53" s="4">
        <v>0</v>
      </c>
      <c r="I53" s="4">
        <v>-5.0000000000000001E-3</v>
      </c>
      <c r="J53" s="2">
        <v>0.3</v>
      </c>
      <c r="K53" s="4">
        <v>0</v>
      </c>
      <c r="L53" s="5">
        <v>0</v>
      </c>
      <c r="M53" s="5">
        <v>0</v>
      </c>
      <c r="N53" s="13">
        <v>0</v>
      </c>
      <c r="O53" s="4">
        <v>0.01</v>
      </c>
      <c r="P53" s="4">
        <v>0</v>
      </c>
      <c r="Q53" s="4">
        <v>0</v>
      </c>
      <c r="R53" s="4">
        <v>0</v>
      </c>
      <c r="S53" s="22">
        <v>0</v>
      </c>
    </row>
    <row r="54" spans="2:19" x14ac:dyDescent="0.25">
      <c r="B54" s="7" t="s">
        <v>3</v>
      </c>
      <c r="C54" s="7">
        <v>0</v>
      </c>
      <c r="D54" s="1">
        <v>0</v>
      </c>
      <c r="E54" s="1">
        <v>0</v>
      </c>
      <c r="F54" s="2">
        <v>0</v>
      </c>
      <c r="G54" s="7">
        <v>0.05</v>
      </c>
      <c r="H54" s="1">
        <v>-1</v>
      </c>
      <c r="I54" s="1">
        <v>-5.0000000000000001E-3</v>
      </c>
      <c r="J54" s="2">
        <v>0.3</v>
      </c>
      <c r="K54" s="1">
        <v>0</v>
      </c>
      <c r="L54" s="2">
        <v>0</v>
      </c>
      <c r="M54" s="2">
        <v>0</v>
      </c>
      <c r="N54" s="12">
        <v>0</v>
      </c>
      <c r="O54" s="1">
        <v>0.01</v>
      </c>
      <c r="P54" s="1">
        <v>0</v>
      </c>
      <c r="Q54" s="1">
        <v>0</v>
      </c>
      <c r="R54" s="1">
        <v>0</v>
      </c>
      <c r="S54" s="23">
        <v>0</v>
      </c>
    </row>
    <row r="55" spans="2:19" x14ac:dyDescent="0.25">
      <c r="B55" s="10" t="s">
        <v>7</v>
      </c>
      <c r="C55" s="10">
        <v>1E-3</v>
      </c>
      <c r="D55" s="2">
        <v>1E-3</v>
      </c>
      <c r="E55" s="2">
        <v>0</v>
      </c>
      <c r="F55" s="2">
        <v>0</v>
      </c>
      <c r="G55" s="10">
        <v>0</v>
      </c>
      <c r="H55" s="2">
        <v>0</v>
      </c>
      <c r="I55" s="2">
        <v>-0.2</v>
      </c>
      <c r="J55" s="2">
        <v>0.3</v>
      </c>
      <c r="K55" s="2">
        <v>5.0000000000000001E-3</v>
      </c>
      <c r="L55" s="2">
        <v>5.0000000000000001E-3</v>
      </c>
      <c r="M55" s="2">
        <v>5.0000000000000001E-3</v>
      </c>
      <c r="N55" s="12">
        <v>0.1</v>
      </c>
      <c r="O55" s="2">
        <v>5.0000000000000001E-3</v>
      </c>
      <c r="P55" s="2">
        <v>0</v>
      </c>
      <c r="Q55" s="2">
        <v>0</v>
      </c>
      <c r="R55" s="2">
        <v>0</v>
      </c>
      <c r="S55" s="12">
        <v>0</v>
      </c>
    </row>
    <row r="56" spans="2:19" x14ac:dyDescent="0.25">
      <c r="B56" s="10" t="s">
        <v>14</v>
      </c>
      <c r="C56" s="10">
        <v>0</v>
      </c>
      <c r="D56" s="2">
        <v>0</v>
      </c>
      <c r="E56" s="2">
        <v>0</v>
      </c>
      <c r="F56" s="2">
        <v>0</v>
      </c>
      <c r="G56" s="10">
        <v>0</v>
      </c>
      <c r="H56" s="2">
        <v>0</v>
      </c>
      <c r="I56" s="2">
        <v>0</v>
      </c>
      <c r="J56" s="2">
        <v>-1</v>
      </c>
      <c r="K56" s="2">
        <v>0</v>
      </c>
      <c r="L56" s="2">
        <v>0</v>
      </c>
      <c r="M56" s="2">
        <v>0</v>
      </c>
      <c r="N56" s="12">
        <v>0</v>
      </c>
      <c r="O56" s="2">
        <v>2E-3</v>
      </c>
      <c r="P56" s="2">
        <v>0</v>
      </c>
      <c r="Q56" s="2">
        <v>0</v>
      </c>
      <c r="R56" s="2">
        <v>0</v>
      </c>
      <c r="S56" s="12">
        <v>0</v>
      </c>
    </row>
    <row r="57" spans="2:19" x14ac:dyDescent="0.25">
      <c r="B57" s="8" t="s">
        <v>1</v>
      </c>
      <c r="C57" s="8">
        <v>1</v>
      </c>
      <c r="D57" s="4">
        <v>0</v>
      </c>
      <c r="E57" s="4">
        <v>0</v>
      </c>
      <c r="F57" s="13">
        <v>0</v>
      </c>
      <c r="G57" s="8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22">
        <v>0</v>
      </c>
      <c r="O57" s="4">
        <v>0</v>
      </c>
      <c r="P57" s="4">
        <v>-0.5</v>
      </c>
      <c r="Q57" s="4">
        <v>0</v>
      </c>
      <c r="R57" s="4">
        <v>0</v>
      </c>
      <c r="S57" s="22">
        <v>-0.2</v>
      </c>
    </row>
    <row r="58" spans="2:19" x14ac:dyDescent="0.25">
      <c r="B58" s="7" t="s">
        <v>4</v>
      </c>
      <c r="C58" s="7">
        <v>0</v>
      </c>
      <c r="D58" s="1">
        <v>1</v>
      </c>
      <c r="E58" s="1">
        <v>0</v>
      </c>
      <c r="F58" s="12">
        <v>0</v>
      </c>
      <c r="G58" s="7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23">
        <v>0</v>
      </c>
      <c r="O58" s="1">
        <v>0</v>
      </c>
      <c r="P58" s="1">
        <v>0</v>
      </c>
      <c r="Q58" s="1">
        <v>-0.5</v>
      </c>
      <c r="R58" s="1">
        <v>0</v>
      </c>
      <c r="S58" s="23">
        <v>-0.2</v>
      </c>
    </row>
    <row r="59" spans="2:19" x14ac:dyDescent="0.25">
      <c r="B59" s="7" t="s">
        <v>8</v>
      </c>
      <c r="C59" s="10">
        <v>0</v>
      </c>
      <c r="D59" s="2">
        <v>0</v>
      </c>
      <c r="E59" s="2">
        <v>0.8</v>
      </c>
      <c r="F59" s="12">
        <v>0</v>
      </c>
      <c r="G59" s="10">
        <v>0</v>
      </c>
      <c r="H59" s="2">
        <v>0</v>
      </c>
      <c r="I59" s="2">
        <v>0.2</v>
      </c>
      <c r="J59" s="2">
        <v>0</v>
      </c>
      <c r="K59" s="2">
        <v>0</v>
      </c>
      <c r="L59" s="2">
        <v>0</v>
      </c>
      <c r="M59" s="2">
        <v>0</v>
      </c>
      <c r="N59" s="12">
        <v>0</v>
      </c>
      <c r="O59" s="2">
        <v>0</v>
      </c>
      <c r="P59" s="2">
        <v>0</v>
      </c>
      <c r="Q59" s="2">
        <v>0</v>
      </c>
      <c r="R59" s="2">
        <v>0</v>
      </c>
      <c r="S59" s="23">
        <v>-0.8</v>
      </c>
    </row>
    <row r="60" spans="2:19" x14ac:dyDescent="0.25">
      <c r="B60" s="7" t="s">
        <v>14</v>
      </c>
      <c r="C60" s="10">
        <v>-0.2</v>
      </c>
      <c r="D60" s="2">
        <v>-0.2</v>
      </c>
      <c r="E60" s="2">
        <v>-0.2</v>
      </c>
      <c r="F60" s="12">
        <v>1</v>
      </c>
      <c r="G60" s="10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12">
        <v>0</v>
      </c>
      <c r="O60" s="2">
        <v>0</v>
      </c>
      <c r="P60" s="2">
        <v>0</v>
      </c>
      <c r="Q60" s="2">
        <v>0</v>
      </c>
      <c r="R60" s="2">
        <v>-1</v>
      </c>
      <c r="S60" s="23">
        <v>-0.8</v>
      </c>
    </row>
    <row r="61" spans="2:19" x14ac:dyDescent="0.25">
      <c r="B61" s="7" t="s">
        <v>5</v>
      </c>
      <c r="C61" s="10">
        <v>0.7</v>
      </c>
      <c r="D61" s="2">
        <v>0</v>
      </c>
      <c r="E61" s="2">
        <v>0</v>
      </c>
      <c r="F61" s="12">
        <v>0</v>
      </c>
      <c r="G61" s="10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12">
        <v>0</v>
      </c>
      <c r="O61" s="2">
        <v>0</v>
      </c>
      <c r="P61" s="2">
        <v>0</v>
      </c>
      <c r="Q61" s="2">
        <v>0</v>
      </c>
      <c r="R61" s="2">
        <v>0</v>
      </c>
      <c r="S61" s="23">
        <v>0</v>
      </c>
    </row>
    <row r="62" spans="2:19" x14ac:dyDescent="0.25">
      <c r="B62" s="7" t="s">
        <v>6</v>
      </c>
      <c r="C62" s="10">
        <v>0</v>
      </c>
      <c r="D62" s="2">
        <v>0.7</v>
      </c>
      <c r="E62" s="2">
        <v>0</v>
      </c>
      <c r="F62" s="12">
        <v>0</v>
      </c>
      <c r="G62" s="10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12">
        <v>0</v>
      </c>
      <c r="O62" s="2">
        <v>0</v>
      </c>
      <c r="P62" s="2">
        <v>0</v>
      </c>
      <c r="Q62" s="2">
        <v>0</v>
      </c>
      <c r="R62" s="2">
        <v>0</v>
      </c>
      <c r="S62" s="23">
        <v>0</v>
      </c>
    </row>
    <row r="63" spans="2:19" x14ac:dyDescent="0.25">
      <c r="B63" s="7" t="s">
        <v>26</v>
      </c>
      <c r="C63" s="10">
        <v>-0.2</v>
      </c>
      <c r="D63" s="2">
        <v>-0.2</v>
      </c>
      <c r="E63" s="2">
        <v>-0.2</v>
      </c>
      <c r="F63" s="12">
        <v>0.7</v>
      </c>
      <c r="G63" s="10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12">
        <v>0</v>
      </c>
      <c r="O63" s="2">
        <v>0</v>
      </c>
      <c r="P63" s="2">
        <v>0</v>
      </c>
      <c r="Q63" s="2">
        <v>0</v>
      </c>
      <c r="R63" s="2">
        <v>0</v>
      </c>
      <c r="S63" s="23">
        <v>0</v>
      </c>
    </row>
    <row r="64" spans="2:19" x14ac:dyDescent="0.25">
      <c r="B64" s="11" t="s">
        <v>10</v>
      </c>
      <c r="C64" s="9">
        <v>0</v>
      </c>
      <c r="D64" s="3">
        <v>0</v>
      </c>
      <c r="E64" s="3">
        <v>0</v>
      </c>
      <c r="F64" s="14">
        <v>0</v>
      </c>
      <c r="G64" s="9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4">
        <v>0</v>
      </c>
      <c r="O64" s="3">
        <v>0</v>
      </c>
      <c r="P64" s="3">
        <v>0</v>
      </c>
      <c r="Q64" s="3">
        <v>0</v>
      </c>
      <c r="R64" s="3">
        <v>0</v>
      </c>
      <c r="S64" s="14">
        <v>1</v>
      </c>
    </row>
    <row r="65" spans="2:19" x14ac:dyDescent="0.25">
      <c r="B65" s="7" t="s">
        <v>2</v>
      </c>
      <c r="C65" s="7">
        <v>-0.5</v>
      </c>
      <c r="D65" s="1">
        <v>-0.55000000000000004</v>
      </c>
      <c r="E65" s="1">
        <v>-0.35</v>
      </c>
      <c r="F65" s="2">
        <v>-0.1</v>
      </c>
      <c r="G65" s="7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23">
        <v>0</v>
      </c>
      <c r="O65" s="1">
        <v>1</v>
      </c>
      <c r="P65" s="1">
        <v>0</v>
      </c>
      <c r="Q65" s="1">
        <v>0</v>
      </c>
      <c r="R65" s="1">
        <v>0</v>
      </c>
      <c r="S65" s="23">
        <v>0</v>
      </c>
    </row>
    <row r="66" spans="2:19" x14ac:dyDescent="0.25">
      <c r="B66" s="7" t="s">
        <v>15</v>
      </c>
      <c r="C66" s="10">
        <v>0</v>
      </c>
      <c r="D66" s="2">
        <v>0</v>
      </c>
      <c r="E66" s="2">
        <v>0</v>
      </c>
      <c r="F66" s="2">
        <v>0</v>
      </c>
      <c r="G66" s="10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12">
        <v>0</v>
      </c>
      <c r="O66" s="2">
        <v>0</v>
      </c>
      <c r="P66" s="2">
        <v>0</v>
      </c>
      <c r="Q66" s="2">
        <v>0</v>
      </c>
      <c r="R66" s="2">
        <v>0</v>
      </c>
      <c r="S66" s="23">
        <v>0</v>
      </c>
    </row>
    <row r="67" spans="2:19" x14ac:dyDescent="0.25">
      <c r="B67" s="7" t="s">
        <v>16</v>
      </c>
      <c r="C67" s="10">
        <v>0</v>
      </c>
      <c r="D67" s="2">
        <v>0</v>
      </c>
      <c r="E67" s="2">
        <v>0</v>
      </c>
      <c r="F67" s="2">
        <v>0</v>
      </c>
      <c r="G67" s="10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12">
        <v>0</v>
      </c>
      <c r="O67" s="2">
        <v>0</v>
      </c>
      <c r="P67" s="2">
        <v>0</v>
      </c>
      <c r="Q67" s="2">
        <v>0</v>
      </c>
      <c r="R67" s="2">
        <v>0</v>
      </c>
      <c r="S67" s="23">
        <v>0</v>
      </c>
    </row>
    <row r="68" spans="2:19" x14ac:dyDescent="0.25">
      <c r="B68" s="7" t="s">
        <v>17</v>
      </c>
      <c r="C68" s="10">
        <v>0</v>
      </c>
      <c r="D68" s="2">
        <v>0</v>
      </c>
      <c r="E68" s="2">
        <v>0</v>
      </c>
      <c r="F68" s="2">
        <v>0</v>
      </c>
      <c r="G68" s="10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12">
        <v>0</v>
      </c>
      <c r="O68" s="2">
        <v>0</v>
      </c>
      <c r="P68" s="2">
        <v>0</v>
      </c>
      <c r="Q68" s="2">
        <v>0</v>
      </c>
      <c r="R68" s="2">
        <v>0</v>
      </c>
      <c r="S68" s="23">
        <v>0</v>
      </c>
    </row>
    <row r="69" spans="2:19" x14ac:dyDescent="0.25">
      <c r="B69" s="9" t="s">
        <v>9</v>
      </c>
      <c r="C69" s="9">
        <v>0</v>
      </c>
      <c r="D69" s="3">
        <v>0</v>
      </c>
      <c r="E69" s="3">
        <v>0</v>
      </c>
      <c r="F69" s="3">
        <v>0</v>
      </c>
      <c r="G69" s="9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14">
        <v>0</v>
      </c>
      <c r="O69" s="3">
        <v>0</v>
      </c>
      <c r="P69" s="3">
        <v>0</v>
      </c>
      <c r="Q69" s="3">
        <v>0</v>
      </c>
      <c r="R69" s="3">
        <v>0</v>
      </c>
      <c r="S69" s="15">
        <v>0</v>
      </c>
    </row>
  </sheetData>
  <mergeCells count="36">
    <mergeCell ref="S5:S6"/>
    <mergeCell ref="Q5:Q6"/>
    <mergeCell ref="R5:R6"/>
    <mergeCell ref="G5:G6"/>
    <mergeCell ref="C5:C6"/>
    <mergeCell ref="D5:D6"/>
    <mergeCell ref="E5:E6"/>
    <mergeCell ref="B5:B6"/>
    <mergeCell ref="F5:F6"/>
    <mergeCell ref="H5:H6"/>
    <mergeCell ref="P5:P6"/>
    <mergeCell ref="O5:O6"/>
    <mergeCell ref="N5:N6"/>
    <mergeCell ref="M5:M6"/>
    <mergeCell ref="L5:L6"/>
    <mergeCell ref="N51:N52"/>
    <mergeCell ref="O51:O52"/>
    <mergeCell ref="K5:K6"/>
    <mergeCell ref="J5:J6"/>
    <mergeCell ref="I5:I6"/>
    <mergeCell ref="P51:P52"/>
    <mergeCell ref="Q51:Q52"/>
    <mergeCell ref="R51:R52"/>
    <mergeCell ref="S51:S52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M51:M52"/>
  </mergeCells>
  <conditionalFormatting sqref="V7:AM23 C29:S45">
    <cfRule type="colorScale" priority="22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C7:S23">
    <cfRule type="colorScale" priority="2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C53:S69">
    <cfRule type="colorScale" priority="1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selection activeCell="K11" sqref="K11"/>
    </sheetView>
  </sheetViews>
  <sheetFormatPr defaultColWidth="13.85546875" defaultRowHeight="15" x14ac:dyDescent="0.25"/>
  <cols>
    <col min="6" max="6" width="2.42578125" customWidth="1"/>
    <col min="16" max="16" width="13.85546875" customWidth="1"/>
    <col min="17" max="17" width="1.85546875" customWidth="1"/>
  </cols>
  <sheetData>
    <row r="1" spans="2:11" ht="15" customHeight="1" x14ac:dyDescent="0.25">
      <c r="E1" s="170" t="s">
        <v>90</v>
      </c>
      <c r="F1" s="88"/>
      <c r="G1" s="172" t="s">
        <v>91</v>
      </c>
      <c r="H1" s="144" t="s">
        <v>92</v>
      </c>
      <c r="I1" s="144" t="s">
        <v>93</v>
      </c>
      <c r="J1" s="163" t="s">
        <v>94</v>
      </c>
      <c r="K1" s="168" t="s">
        <v>95</v>
      </c>
    </row>
    <row r="2" spans="2:11" ht="15" customHeight="1" x14ac:dyDescent="0.25">
      <c r="C2" s="142" t="s">
        <v>96</v>
      </c>
      <c r="D2" s="143"/>
      <c r="E2" s="171"/>
      <c r="F2" s="89"/>
      <c r="G2" s="173"/>
      <c r="H2" s="145"/>
      <c r="I2" s="145"/>
      <c r="J2" s="164"/>
      <c r="K2" s="169"/>
    </row>
    <row r="3" spans="2:11" x14ac:dyDescent="0.25">
      <c r="C3">
        <v>1</v>
      </c>
      <c r="D3" s="126" t="s">
        <v>1</v>
      </c>
      <c r="E3" s="87">
        <f t="shared" ref="E3:E10" si="0">IF(AND(COUNT($E$22:$E$25)=$D$16,COUNT(G3:J3)=$D$16),MMULT(G3:J3,$E$22:$E$25),"")</f>
        <v>0.16500000000000001</v>
      </c>
      <c r="F3" s="90"/>
      <c r="G3">
        <f t="shared" ref="G3:H10" si="1">IF($D3=0,"",IF(COUNT(D37)=0,"Nevyplněno",D37))</f>
        <v>0.3</v>
      </c>
      <c r="H3">
        <f t="shared" si="1"/>
        <v>-1</v>
      </c>
      <c r="I3">
        <f t="shared" ref="I3:J10" si="2">IF($D3=0,"",IF(COUNT(G37)=0,"Nevyplněno",G37))</f>
        <v>1</v>
      </c>
      <c r="J3">
        <f t="shared" si="2"/>
        <v>0.5</v>
      </c>
      <c r="K3" s="57">
        <f t="shared" ref="K3:K10" si="3">IF(COUNT(E3)=1,E3/SUM($E$3:$E$10),"")</f>
        <v>0.1037735849056604</v>
      </c>
    </row>
    <row r="4" spans="2:11" x14ac:dyDescent="0.25">
      <c r="C4">
        <v>2</v>
      </c>
      <c r="D4" s="126" t="s">
        <v>4</v>
      </c>
      <c r="E4" s="57">
        <f t="shared" si="0"/>
        <v>0.16500000000000001</v>
      </c>
      <c r="F4" s="90"/>
      <c r="G4">
        <f t="shared" si="1"/>
        <v>0.3</v>
      </c>
      <c r="H4">
        <f t="shared" si="1"/>
        <v>-1</v>
      </c>
      <c r="I4">
        <f t="shared" si="2"/>
        <v>1</v>
      </c>
      <c r="J4">
        <f t="shared" si="2"/>
        <v>0.5</v>
      </c>
      <c r="K4" s="57">
        <f t="shared" si="3"/>
        <v>0.1037735849056604</v>
      </c>
    </row>
    <row r="5" spans="2:11" x14ac:dyDescent="0.25">
      <c r="C5">
        <v>3</v>
      </c>
      <c r="D5" s="126" t="s">
        <v>8</v>
      </c>
      <c r="E5" s="57">
        <f t="shared" si="0"/>
        <v>0.21000000000000002</v>
      </c>
      <c r="F5" s="90"/>
      <c r="G5">
        <f t="shared" si="1"/>
        <v>0.1</v>
      </c>
      <c r="H5">
        <f t="shared" si="1"/>
        <v>0</v>
      </c>
      <c r="I5">
        <f t="shared" si="2"/>
        <v>0.9</v>
      </c>
      <c r="J5">
        <f t="shared" si="2"/>
        <v>0</v>
      </c>
      <c r="K5" s="57">
        <f t="shared" si="3"/>
        <v>0.13207547169811323</v>
      </c>
    </row>
    <row r="6" spans="2:11" x14ac:dyDescent="0.25">
      <c r="C6">
        <v>4</v>
      </c>
      <c r="D6" s="126" t="s">
        <v>14</v>
      </c>
      <c r="E6" s="57">
        <f t="shared" si="0"/>
        <v>-7.4999999999999997E-2</v>
      </c>
      <c r="F6" s="90"/>
      <c r="G6">
        <f t="shared" si="1"/>
        <v>0.2</v>
      </c>
      <c r="H6">
        <f t="shared" si="1"/>
        <v>-1</v>
      </c>
      <c r="I6">
        <f t="shared" si="2"/>
        <v>0.2</v>
      </c>
      <c r="J6">
        <f t="shared" si="2"/>
        <v>0.3</v>
      </c>
      <c r="K6" s="57">
        <f t="shared" si="3"/>
        <v>-4.716981132075472E-2</v>
      </c>
    </row>
    <row r="7" spans="2:11" x14ac:dyDescent="0.25">
      <c r="C7">
        <v>5</v>
      </c>
      <c r="D7" s="126" t="s">
        <v>23</v>
      </c>
      <c r="E7" s="57">
        <f t="shared" si="0"/>
        <v>0.23499999999999999</v>
      </c>
      <c r="F7" s="90"/>
      <c r="G7">
        <f t="shared" si="1"/>
        <v>0.3</v>
      </c>
      <c r="H7">
        <f t="shared" si="1"/>
        <v>0</v>
      </c>
      <c r="I7">
        <f t="shared" si="2"/>
        <v>0.1</v>
      </c>
      <c r="J7">
        <f t="shared" si="2"/>
        <v>0.5</v>
      </c>
      <c r="K7" s="57">
        <f t="shared" si="3"/>
        <v>0.14779874213836477</v>
      </c>
    </row>
    <row r="8" spans="2:11" x14ac:dyDescent="0.25">
      <c r="C8">
        <v>6</v>
      </c>
      <c r="D8" s="126" t="s">
        <v>24</v>
      </c>
      <c r="E8" s="57">
        <f t="shared" si="0"/>
        <v>0.255</v>
      </c>
      <c r="F8" s="90"/>
      <c r="G8">
        <f t="shared" si="1"/>
        <v>0.3</v>
      </c>
      <c r="H8">
        <f t="shared" si="1"/>
        <v>0</v>
      </c>
      <c r="I8">
        <f t="shared" si="2"/>
        <v>0.2</v>
      </c>
      <c r="J8">
        <f t="shared" si="2"/>
        <v>0.5</v>
      </c>
      <c r="K8" s="57">
        <f t="shared" si="3"/>
        <v>0.16037735849056606</v>
      </c>
    </row>
    <row r="9" spans="2:11" x14ac:dyDescent="0.25">
      <c r="C9">
        <v>7</v>
      </c>
      <c r="D9" s="127" t="s">
        <v>97</v>
      </c>
      <c r="E9" s="57">
        <f t="shared" si="0"/>
        <v>0.20500000000000002</v>
      </c>
      <c r="F9" s="90"/>
      <c r="G9">
        <f t="shared" si="1"/>
        <v>0.2</v>
      </c>
      <c r="H9">
        <f t="shared" si="1"/>
        <v>0</v>
      </c>
      <c r="I9">
        <f t="shared" si="2"/>
        <v>0.1</v>
      </c>
      <c r="J9">
        <f t="shared" si="2"/>
        <v>0.5</v>
      </c>
      <c r="K9" s="57">
        <f t="shared" si="3"/>
        <v>0.12893081761006292</v>
      </c>
    </row>
    <row r="10" spans="2:11" x14ac:dyDescent="0.25">
      <c r="C10">
        <v>8</v>
      </c>
      <c r="D10" s="127" t="s">
        <v>10</v>
      </c>
      <c r="E10" s="57">
        <f t="shared" si="0"/>
        <v>0.43000000000000005</v>
      </c>
      <c r="F10" s="90"/>
      <c r="G10">
        <f t="shared" si="1"/>
        <v>0</v>
      </c>
      <c r="H10">
        <f t="shared" si="1"/>
        <v>0</v>
      </c>
      <c r="I10">
        <f t="shared" si="2"/>
        <v>0.9</v>
      </c>
      <c r="J10">
        <f t="shared" si="2"/>
        <v>1</v>
      </c>
      <c r="K10" s="57">
        <f t="shared" si="3"/>
        <v>0.27044025157232709</v>
      </c>
    </row>
    <row r="11" spans="2:11" x14ac:dyDescent="0.25">
      <c r="C11">
        <v>9</v>
      </c>
      <c r="D11" s="127"/>
      <c r="E11" s="57" t="str">
        <f>IF(AND(COUNT(E30:E33)=$D$16,COUNT(G11:J11)=$D$16),MMULT(G11:J11,E30:E33),"")</f>
        <v/>
      </c>
      <c r="F11" s="90"/>
      <c r="G11" t="str">
        <f t="shared" ref="G11:J12" si="4">IF($D11=0,"",IF(COUNT(R45)=0,"Nevyplněno",AVERAGE(R45)))</f>
        <v/>
      </c>
      <c r="H11" t="str">
        <f t="shared" si="4"/>
        <v/>
      </c>
      <c r="I11" t="str">
        <f t="shared" si="4"/>
        <v/>
      </c>
      <c r="J11" t="str">
        <f t="shared" si="4"/>
        <v/>
      </c>
      <c r="K11" s="57" t="str">
        <f t="shared" ref="K11:K12" si="5">IF(COUNT(E11)=1,E11/SUM($E$3:$E$8),"")</f>
        <v/>
      </c>
    </row>
    <row r="12" spans="2:11" x14ac:dyDescent="0.25">
      <c r="C12">
        <v>10</v>
      </c>
      <c r="D12" s="127"/>
      <c r="E12" s="57" t="str">
        <f>IF(AND(COUNT(E31:E34)=$D$16,COUNT(G12:J12)=$D$16),MMULT(G12:J12,E31:E34),"")</f>
        <v/>
      </c>
      <c r="F12" s="90"/>
      <c r="G12" t="str">
        <f t="shared" si="4"/>
        <v/>
      </c>
      <c r="H12" t="str">
        <f t="shared" si="4"/>
        <v/>
      </c>
      <c r="I12" t="str">
        <f t="shared" si="4"/>
        <v/>
      </c>
      <c r="J12" t="str">
        <f t="shared" si="4"/>
        <v/>
      </c>
      <c r="K12" s="57" t="str">
        <f t="shared" si="5"/>
        <v/>
      </c>
    </row>
    <row r="13" spans="2:11" x14ac:dyDescent="0.25">
      <c r="J13" s="54"/>
    </row>
    <row r="15" spans="2:11" x14ac:dyDescent="0.25">
      <c r="B15" t="s">
        <v>98</v>
      </c>
      <c r="D15">
        <f>COUNTA(D3:D12)</f>
        <v>8</v>
      </c>
    </row>
    <row r="16" spans="2:11" x14ac:dyDescent="0.25">
      <c r="B16" t="s">
        <v>99</v>
      </c>
      <c r="D16">
        <v>4</v>
      </c>
    </row>
    <row r="17" spans="2:18" ht="15" customHeight="1" x14ac:dyDescent="0.25">
      <c r="B17" s="156" t="s">
        <v>100</v>
      </c>
      <c r="C17" s="156"/>
    </row>
    <row r="18" spans="2:18" ht="15" customHeight="1" x14ac:dyDescent="0.25">
      <c r="B18" s="156"/>
      <c r="C18" s="156"/>
    </row>
    <row r="19" spans="2:18" ht="18.75" x14ac:dyDescent="0.3">
      <c r="B19" t="s">
        <v>113</v>
      </c>
      <c r="C19" s="58"/>
      <c r="I19" s="59"/>
    </row>
    <row r="20" spans="2:18" x14ac:dyDescent="0.25">
      <c r="C20" s="167" t="s">
        <v>101</v>
      </c>
      <c r="D20" s="151"/>
      <c r="G20" s="54" t="s">
        <v>134</v>
      </c>
    </row>
    <row r="21" spans="2:18" x14ac:dyDescent="0.25">
      <c r="C21" s="157" t="s">
        <v>102</v>
      </c>
      <c r="D21" s="158"/>
      <c r="E21" s="10"/>
      <c r="F21" s="1"/>
      <c r="G21" s="54"/>
      <c r="H21" s="124" t="s">
        <v>133</v>
      </c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 ht="15" customHeight="1" x14ac:dyDescent="0.25">
      <c r="C22" s="159" t="s">
        <v>91</v>
      </c>
      <c r="D22" s="160"/>
      <c r="E22" s="60">
        <v>0.3</v>
      </c>
      <c r="F22" s="91"/>
      <c r="G22" s="90">
        <f>IF(COUNT(E22)&gt;0,E22/SUM(E$22:E$28),"")</f>
        <v>0.3</v>
      </c>
      <c r="H22" s="125">
        <v>0.3</v>
      </c>
      <c r="I22" s="2"/>
      <c r="J22" s="2" t="str">
        <f>IF(COUNT(#REF!)&gt;0,#REF!/SUM(#REF!),"")</f>
        <v/>
      </c>
      <c r="K22" s="2" t="str">
        <f>IF(COUNT(#REF!)&gt;0,#REF!/SUM(#REF!),"")</f>
        <v/>
      </c>
      <c r="L22" s="2" t="str">
        <f>IF(COUNT(#REF!)&gt;0,#REF!/SUM(#REF!),"")</f>
        <v/>
      </c>
      <c r="M22" s="2" t="str">
        <f>IF(COUNT(#REF!)&gt;0,#REF!/SUM(#REF!),"")</f>
        <v/>
      </c>
      <c r="N22" s="2" t="str">
        <f>IF(COUNT(#REF!)&gt;0,#REF!/SUM(#REF!),"")</f>
        <v/>
      </c>
      <c r="O22" s="2" t="str">
        <f>IF(COUNT(#REF!)&gt;0,#REF!/SUM(#REF!),"")</f>
        <v/>
      </c>
      <c r="P22" s="2" t="str">
        <f>IF(COUNT(#REF!)&gt;0,#REF!/SUM(#REF!),"")</f>
        <v/>
      </c>
      <c r="Q22" s="2" t="str">
        <f>IF(COUNT(#REF!)&gt;0,#REF!/SUM(#REF!),"")</f>
        <v/>
      </c>
      <c r="R22" s="2" t="str">
        <f>IF(COUNT(#REF!)&gt;0,#REF!/SUM(#REF!),"")</f>
        <v/>
      </c>
    </row>
    <row r="23" spans="2:18" x14ac:dyDescent="0.25">
      <c r="C23" s="161" t="s">
        <v>92</v>
      </c>
      <c r="D23" s="162"/>
      <c r="E23" s="61">
        <v>0.25</v>
      </c>
      <c r="F23" s="92"/>
      <c r="G23" s="90">
        <f>IF(COUNT(E23)&gt;0,E23/SUM(E$22:E$28),"")</f>
        <v>0.25</v>
      </c>
      <c r="H23" s="124">
        <v>0.25</v>
      </c>
      <c r="I23" s="2"/>
      <c r="J23" s="2" t="str">
        <f>IF(COUNT(#REF!)&gt;0,#REF!/SUM(#REF!),"")</f>
        <v/>
      </c>
      <c r="K23" s="2" t="str">
        <f>IF(COUNT(#REF!)&gt;0,#REF!/SUM(#REF!),"")</f>
        <v/>
      </c>
      <c r="L23" s="2" t="str">
        <f>IF(COUNT(#REF!)&gt;0,#REF!/SUM(#REF!),"")</f>
        <v/>
      </c>
      <c r="M23" s="2" t="str">
        <f>IF(COUNT(#REF!)&gt;0,#REF!/SUM(#REF!),"")</f>
        <v/>
      </c>
      <c r="N23" s="2" t="str">
        <f>IF(COUNT(#REF!)&gt;0,#REF!/SUM(#REF!),"")</f>
        <v/>
      </c>
      <c r="O23" s="2" t="str">
        <f>IF(COUNT(#REF!)&gt;0,#REF!/SUM(#REF!),"")</f>
        <v/>
      </c>
      <c r="P23" s="2" t="str">
        <f>IF(COUNT(#REF!)&gt;0,#REF!/SUM(#REF!),"")</f>
        <v/>
      </c>
      <c r="Q23" s="2" t="str">
        <f>IF(COUNT(#REF!)&gt;0,#REF!/SUM(#REF!),"")</f>
        <v/>
      </c>
      <c r="R23" s="2" t="str">
        <f>IF(COUNT(#REF!)&gt;0,#REF!/SUM(#REF!),"")</f>
        <v/>
      </c>
    </row>
    <row r="24" spans="2:18" x14ac:dyDescent="0.25">
      <c r="C24" s="161" t="s">
        <v>93</v>
      </c>
      <c r="D24" s="162"/>
      <c r="E24" s="61">
        <v>0.2</v>
      </c>
      <c r="F24" s="92"/>
      <c r="G24" s="90">
        <f>IF(COUNT(E24)&gt;0,E24/SUM(E$22:E$28),"")</f>
        <v>0.2</v>
      </c>
      <c r="H24" s="124">
        <v>0.2</v>
      </c>
      <c r="I24" s="2"/>
      <c r="J24" s="2" t="str">
        <f>IF(COUNT(#REF!)&gt;0,#REF!/SUM(#REF!),"")</f>
        <v/>
      </c>
      <c r="K24" s="2" t="str">
        <f>IF(COUNT(#REF!)&gt;0,#REF!/SUM(#REF!),"")</f>
        <v/>
      </c>
      <c r="L24" s="2" t="str">
        <f>IF(COUNT(#REF!)&gt;0,#REF!/SUM(#REF!),"")</f>
        <v/>
      </c>
      <c r="M24" s="2" t="str">
        <f>IF(COUNT(#REF!)&gt;0,#REF!/SUM(#REF!),"")</f>
        <v/>
      </c>
      <c r="N24" s="2" t="str">
        <f>IF(COUNT(#REF!)&gt;0,#REF!/SUM(#REF!),"")</f>
        <v/>
      </c>
      <c r="O24" s="2" t="str">
        <f>IF(COUNT(#REF!)&gt;0,#REF!/SUM(#REF!),"")</f>
        <v/>
      </c>
      <c r="P24" s="2" t="str">
        <f>IF(COUNT(#REF!)&gt;0,#REF!/SUM(#REF!),"")</f>
        <v/>
      </c>
      <c r="Q24" s="2" t="str">
        <f>IF(COUNT(#REF!)&gt;0,#REF!/SUM(#REF!),"")</f>
        <v/>
      </c>
      <c r="R24" s="2" t="str">
        <f>IF(COUNT(#REF!)&gt;0,#REF!/SUM(#REF!),"")</f>
        <v/>
      </c>
    </row>
    <row r="25" spans="2:18" x14ac:dyDescent="0.25">
      <c r="C25" s="161" t="s">
        <v>94</v>
      </c>
      <c r="D25" s="162"/>
      <c r="E25" s="61">
        <v>0.25</v>
      </c>
      <c r="F25" s="92"/>
      <c r="G25" s="90">
        <f>IF(COUNT(E25)&gt;0,E25/SUM(E$22:E$28),"")</f>
        <v>0.25</v>
      </c>
      <c r="H25" s="124">
        <v>0.25</v>
      </c>
      <c r="I25" s="2"/>
      <c r="J25" s="2" t="str">
        <f>IF(COUNT(#REF!)&gt;0,#REF!/SUM(#REF!),"")</f>
        <v/>
      </c>
      <c r="K25" s="2" t="str">
        <f>IF(COUNT(#REF!)&gt;0,#REF!/SUM(#REF!),"")</f>
        <v/>
      </c>
      <c r="L25" s="2" t="str">
        <f>IF(COUNT(#REF!)&gt;0,#REF!/SUM(#REF!),"")</f>
        <v/>
      </c>
      <c r="M25" s="2" t="str">
        <f>IF(COUNT(#REF!)&gt;0,#REF!/SUM(#REF!),"")</f>
        <v/>
      </c>
      <c r="N25" s="2" t="str">
        <f>IF(COUNT(#REF!)&gt;0,#REF!/SUM(#REF!),"")</f>
        <v/>
      </c>
      <c r="O25" s="2" t="str">
        <f>IF(COUNT(#REF!)&gt;0,#REF!/SUM(#REF!),"")</f>
        <v/>
      </c>
      <c r="P25" s="2" t="str">
        <f>IF(COUNT(#REF!)&gt;0,#REF!/SUM(#REF!),"")</f>
        <v/>
      </c>
      <c r="Q25" s="2" t="str">
        <f>IF(COUNT(#REF!)&gt;0,#REF!/SUM(#REF!),"")</f>
        <v/>
      </c>
      <c r="R25" s="2" t="str">
        <f>IF(COUNT(#REF!)&gt;0,#REF!/SUM(#REF!),"")</f>
        <v/>
      </c>
    </row>
    <row r="26" spans="2:18" x14ac:dyDescent="0.25">
      <c r="C26" s="150"/>
      <c r="D26" s="151"/>
      <c r="E26" s="61"/>
      <c r="F26" s="92"/>
      <c r="G26" s="90"/>
      <c r="H26" s="54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2:18" x14ac:dyDescent="0.25">
      <c r="C27" s="161"/>
      <c r="D27" s="162"/>
      <c r="E27" s="61"/>
      <c r="F27" s="92"/>
      <c r="G27" s="90"/>
      <c r="H27" s="54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2:18" x14ac:dyDescent="0.25">
      <c r="C28" s="148"/>
      <c r="D28" s="149"/>
      <c r="E28" s="62"/>
      <c r="F28" s="92"/>
      <c r="G28" s="90"/>
      <c r="H28" s="54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2:18" x14ac:dyDescent="0.25">
      <c r="I29" s="2"/>
      <c r="J29" s="2"/>
      <c r="K29" s="2"/>
      <c r="L29" s="2"/>
      <c r="M29" s="2"/>
      <c r="N29" s="2"/>
      <c r="O29" s="2"/>
      <c r="P29" s="2"/>
      <c r="Q29" s="2"/>
      <c r="R29" s="2"/>
    </row>
    <row r="31" spans="2:18" ht="18.75" customHeight="1" x14ac:dyDescent="0.25">
      <c r="B31" s="156" t="s">
        <v>103</v>
      </c>
      <c r="C31" s="156"/>
    </row>
    <row r="32" spans="2:18" ht="15" customHeight="1" x14ac:dyDescent="0.25">
      <c r="B32" s="156"/>
      <c r="C32" s="156"/>
    </row>
    <row r="33" spans="1:26" x14ac:dyDescent="0.25">
      <c r="B33" s="63" t="s">
        <v>111</v>
      </c>
    </row>
    <row r="34" spans="1:26" x14ac:dyDescent="0.25">
      <c r="B34" t="s">
        <v>122</v>
      </c>
      <c r="G34" s="59"/>
      <c r="H34" s="59"/>
    </row>
    <row r="35" spans="1:26" ht="15" customHeight="1" x14ac:dyDescent="0.25">
      <c r="B35" s="150" t="s">
        <v>104</v>
      </c>
      <c r="C35" s="151"/>
      <c r="D35" s="154" t="s">
        <v>114</v>
      </c>
      <c r="E35" s="140" t="s">
        <v>115</v>
      </c>
      <c r="F35" s="76"/>
      <c r="G35" s="140" t="s">
        <v>116</v>
      </c>
      <c r="H35" s="140" t="s">
        <v>117</v>
      </c>
      <c r="I35" s="64"/>
      <c r="J35" s="64"/>
      <c r="K35" s="64"/>
      <c r="L35" s="64"/>
      <c r="M35" s="64"/>
      <c r="P35" s="28" t="s">
        <v>112</v>
      </c>
      <c r="Q35" s="49"/>
      <c r="R35" s="66"/>
      <c r="S35" s="64"/>
      <c r="T35" s="64"/>
      <c r="U35" s="64"/>
      <c r="V35" s="64"/>
      <c r="W35" s="64"/>
      <c r="X35" s="64"/>
      <c r="Y35" s="64"/>
      <c r="Z35" s="64"/>
    </row>
    <row r="36" spans="1:26" x14ac:dyDescent="0.25">
      <c r="B36" s="152"/>
      <c r="C36" s="153"/>
      <c r="D36" s="155"/>
      <c r="E36" s="141"/>
      <c r="F36" s="86"/>
      <c r="G36" s="141"/>
      <c r="H36" s="141"/>
      <c r="I36" s="64"/>
      <c r="J36" t="s">
        <v>119</v>
      </c>
      <c r="P36" t="s">
        <v>118</v>
      </c>
      <c r="Q36" s="65"/>
      <c r="R36" s="74"/>
      <c r="S36" s="75"/>
      <c r="T36" s="75"/>
      <c r="U36" s="75"/>
      <c r="V36" s="64"/>
      <c r="W36" s="64"/>
      <c r="X36" s="64"/>
      <c r="Y36" s="64"/>
      <c r="Z36" s="64"/>
    </row>
    <row r="37" spans="1:26" x14ac:dyDescent="0.25">
      <c r="A37">
        <v>1</v>
      </c>
      <c r="B37" s="165" t="str">
        <f>$D$3</f>
        <v>Jídlo</v>
      </c>
      <c r="C37" s="166"/>
      <c r="D37" s="122">
        <v>0.3</v>
      </c>
      <c r="E37" s="120">
        <v>-1</v>
      </c>
      <c r="F37" s="55"/>
      <c r="G37" s="120">
        <v>1</v>
      </c>
      <c r="H37" s="120">
        <v>0.5</v>
      </c>
      <c r="I37" s="1"/>
      <c r="J37" s="95" t="s">
        <v>104</v>
      </c>
      <c r="K37" s="144" t="s">
        <v>105</v>
      </c>
      <c r="L37" s="144" t="s">
        <v>106</v>
      </c>
      <c r="M37" s="144" t="s">
        <v>107</v>
      </c>
      <c r="N37" s="163" t="s">
        <v>108</v>
      </c>
      <c r="P37" s="93" t="str">
        <f>$D$3</f>
        <v>Jídlo</v>
      </c>
      <c r="Q37" s="2" t="s">
        <v>12</v>
      </c>
      <c r="R37" s="66">
        <f t="shared" ref="R37:S44" si="6">IF(OR($P37=0,COUNT(D37)=0),"",(D37))</f>
        <v>0.3</v>
      </c>
      <c r="S37" s="67">
        <f t="shared" si="6"/>
        <v>-1</v>
      </c>
      <c r="T37" s="67">
        <f t="shared" ref="T37:U44" si="7">IF(OR($P37=0,COUNT(G37)=0),"",(G37))</f>
        <v>1</v>
      </c>
      <c r="U37" s="67">
        <f t="shared" si="7"/>
        <v>0.5</v>
      </c>
      <c r="V37" s="67" t="s">
        <v>13</v>
      </c>
      <c r="W37" s="67"/>
      <c r="X37" s="67"/>
      <c r="Y37" s="67"/>
      <c r="Z37" s="67"/>
    </row>
    <row r="38" spans="1:26" x14ac:dyDescent="0.25">
      <c r="A38">
        <v>2</v>
      </c>
      <c r="B38" s="146" t="str">
        <f>$D$4</f>
        <v>Pití</v>
      </c>
      <c r="C38" s="147"/>
      <c r="D38" s="123">
        <v>0.3</v>
      </c>
      <c r="E38" s="120">
        <v>-1</v>
      </c>
      <c r="F38" s="55"/>
      <c r="G38" s="121">
        <v>1</v>
      </c>
      <c r="H38" s="120">
        <v>0.5</v>
      </c>
      <c r="I38" s="1"/>
      <c r="J38" s="96"/>
      <c r="K38" s="145"/>
      <c r="L38" s="145"/>
      <c r="M38" s="145"/>
      <c r="N38" s="164"/>
      <c r="P38" s="94" t="str">
        <f>$D$4</f>
        <v>Pití</v>
      </c>
      <c r="Q38" s="2" t="s">
        <v>12</v>
      </c>
      <c r="R38" s="66">
        <f t="shared" si="6"/>
        <v>0.3</v>
      </c>
      <c r="S38" s="67">
        <f t="shared" si="6"/>
        <v>-1</v>
      </c>
      <c r="T38" s="67">
        <f t="shared" si="7"/>
        <v>1</v>
      </c>
      <c r="U38" s="67">
        <f t="shared" si="7"/>
        <v>0.5</v>
      </c>
      <c r="V38" s="67" t="s">
        <v>13</v>
      </c>
      <c r="W38" s="67"/>
      <c r="X38" s="67"/>
      <c r="Y38" s="67"/>
      <c r="Z38" s="67"/>
    </row>
    <row r="39" spans="1:26" x14ac:dyDescent="0.25">
      <c r="A39">
        <v>3</v>
      </c>
      <c r="B39" s="146" t="str">
        <f>$D$5</f>
        <v>Spánek</v>
      </c>
      <c r="C39" s="147"/>
      <c r="D39" s="123">
        <v>0.1</v>
      </c>
      <c r="E39" s="120">
        <v>0</v>
      </c>
      <c r="F39" s="55"/>
      <c r="G39" s="121">
        <v>0.9</v>
      </c>
      <c r="H39" s="120">
        <v>0</v>
      </c>
      <c r="I39" s="1"/>
      <c r="J39" s="95" t="str">
        <f>$D$3</f>
        <v>Jídlo</v>
      </c>
      <c r="K39" s="82" t="s">
        <v>109</v>
      </c>
      <c r="L39" s="68" t="s">
        <v>110</v>
      </c>
      <c r="M39" s="71">
        <v>1</v>
      </c>
      <c r="N39" s="70">
        <v>0.5</v>
      </c>
      <c r="P39" s="94" t="str">
        <f>$D$5</f>
        <v>Spánek</v>
      </c>
      <c r="Q39" s="2" t="s">
        <v>12</v>
      </c>
      <c r="R39" s="66">
        <f t="shared" si="6"/>
        <v>0.1</v>
      </c>
      <c r="S39" s="67">
        <f t="shared" si="6"/>
        <v>0</v>
      </c>
      <c r="T39" s="67">
        <f t="shared" si="7"/>
        <v>0.9</v>
      </c>
      <c r="U39" s="67">
        <f t="shared" si="7"/>
        <v>0</v>
      </c>
      <c r="V39" s="67" t="s">
        <v>13</v>
      </c>
      <c r="W39" s="67"/>
      <c r="X39" s="67"/>
      <c r="Y39" s="67"/>
      <c r="Z39" s="67"/>
    </row>
    <row r="40" spans="1:26" x14ac:dyDescent="0.25">
      <c r="A40">
        <v>4</v>
      </c>
      <c r="B40" s="146" t="str">
        <f>$D$6</f>
        <v>Rozmnožování</v>
      </c>
      <c r="C40" s="147"/>
      <c r="D40" s="123">
        <v>0.2</v>
      </c>
      <c r="E40" s="120">
        <v>-1</v>
      </c>
      <c r="F40" s="55"/>
      <c r="G40" s="121">
        <v>0.2</v>
      </c>
      <c r="H40" s="120">
        <v>0.3</v>
      </c>
      <c r="I40" s="1"/>
      <c r="J40" s="97" t="str">
        <f>$D$4</f>
        <v>Pití</v>
      </c>
      <c r="K40" s="83" t="s">
        <v>109</v>
      </c>
      <c r="L40" s="68" t="s">
        <v>110</v>
      </c>
      <c r="M40" s="69">
        <v>1</v>
      </c>
      <c r="N40" s="70">
        <v>0.5</v>
      </c>
      <c r="P40" s="94" t="str">
        <f>$D$6</f>
        <v>Rozmnožování</v>
      </c>
      <c r="Q40" s="2" t="s">
        <v>12</v>
      </c>
      <c r="R40" s="66">
        <f t="shared" si="6"/>
        <v>0.2</v>
      </c>
      <c r="S40" s="67">
        <f t="shared" si="6"/>
        <v>-1</v>
      </c>
      <c r="T40" s="67">
        <f t="shared" si="7"/>
        <v>0.2</v>
      </c>
      <c r="U40" s="67">
        <f t="shared" si="7"/>
        <v>0.3</v>
      </c>
      <c r="V40" s="67" t="s">
        <v>13</v>
      </c>
      <c r="W40" s="67"/>
      <c r="X40" s="67"/>
      <c r="Y40" s="67"/>
      <c r="Z40" s="67"/>
    </row>
    <row r="41" spans="1:26" x14ac:dyDescent="0.25">
      <c r="A41">
        <v>5</v>
      </c>
      <c r="B41" s="146" t="str">
        <f>$D$7</f>
        <v>Hledání jídla</v>
      </c>
      <c r="C41" s="147"/>
      <c r="D41" s="122">
        <v>0.3</v>
      </c>
      <c r="E41" s="120">
        <v>0</v>
      </c>
      <c r="F41" s="55"/>
      <c r="G41" s="120">
        <v>0.1</v>
      </c>
      <c r="H41" s="120">
        <v>0.5</v>
      </c>
      <c r="I41" s="1"/>
      <c r="J41" s="97" t="str">
        <f>$D$5</f>
        <v>Spánek</v>
      </c>
      <c r="K41" s="83" t="s">
        <v>109</v>
      </c>
      <c r="L41" s="71">
        <v>0</v>
      </c>
      <c r="M41" s="69">
        <v>0.9</v>
      </c>
      <c r="N41" s="70">
        <v>0</v>
      </c>
      <c r="P41" s="94" t="str">
        <f>$D$7</f>
        <v>Hledání jídla</v>
      </c>
      <c r="Q41" s="2" t="s">
        <v>12</v>
      </c>
      <c r="R41" s="66">
        <f t="shared" si="6"/>
        <v>0.3</v>
      </c>
      <c r="S41" s="67">
        <f t="shared" si="6"/>
        <v>0</v>
      </c>
      <c r="T41" s="67">
        <f t="shared" si="7"/>
        <v>0.1</v>
      </c>
      <c r="U41" s="67">
        <f t="shared" si="7"/>
        <v>0.5</v>
      </c>
      <c r="V41" s="67" t="s">
        <v>13</v>
      </c>
      <c r="W41" s="67"/>
      <c r="X41" s="67"/>
      <c r="Y41" s="67"/>
      <c r="Z41" s="67"/>
    </row>
    <row r="42" spans="1:26" x14ac:dyDescent="0.25">
      <c r="A42">
        <v>6</v>
      </c>
      <c r="B42" s="146" t="str">
        <f>$D$8</f>
        <v>Hledání vody</v>
      </c>
      <c r="C42" s="147"/>
      <c r="D42" s="122">
        <v>0.3</v>
      </c>
      <c r="E42" s="120">
        <v>0</v>
      </c>
      <c r="F42" s="55"/>
      <c r="G42" s="120">
        <v>0.2</v>
      </c>
      <c r="H42" s="120">
        <v>0.5</v>
      </c>
      <c r="I42" s="1"/>
      <c r="J42" s="97" t="str">
        <f>$D$6</f>
        <v>Rozmnožování</v>
      </c>
      <c r="K42" s="83" t="s">
        <v>109</v>
      </c>
      <c r="L42" s="68" t="s">
        <v>110</v>
      </c>
      <c r="M42" s="69">
        <v>0.2</v>
      </c>
      <c r="N42" s="70">
        <v>0.3</v>
      </c>
      <c r="P42" s="94" t="str">
        <f>$D$8</f>
        <v>Hledání vody</v>
      </c>
      <c r="Q42" s="2" t="s">
        <v>12</v>
      </c>
      <c r="R42" s="66">
        <f t="shared" si="6"/>
        <v>0.3</v>
      </c>
      <c r="S42" s="67">
        <f t="shared" si="6"/>
        <v>0</v>
      </c>
      <c r="T42" s="67">
        <f t="shared" si="7"/>
        <v>0.2</v>
      </c>
      <c r="U42" s="67">
        <f t="shared" si="7"/>
        <v>0.5</v>
      </c>
      <c r="V42" s="67" t="s">
        <v>13</v>
      </c>
      <c r="W42" s="67"/>
      <c r="X42" s="67"/>
      <c r="Y42" s="67"/>
      <c r="Z42" s="67"/>
    </row>
    <row r="43" spans="1:26" x14ac:dyDescent="0.25">
      <c r="A43">
        <v>7</v>
      </c>
      <c r="B43" s="146" t="str">
        <f>$D$9</f>
        <v>Hledání opačného pohlaví</v>
      </c>
      <c r="C43" s="147"/>
      <c r="D43" s="122">
        <v>0.2</v>
      </c>
      <c r="E43" s="120">
        <v>0</v>
      </c>
      <c r="F43" s="55"/>
      <c r="G43" s="120">
        <v>0.1</v>
      </c>
      <c r="H43" s="120">
        <v>0.5</v>
      </c>
      <c r="I43" s="1"/>
      <c r="J43" s="97" t="str">
        <f>$D$7</f>
        <v>Hledání jídla</v>
      </c>
      <c r="K43" s="84" t="s">
        <v>109</v>
      </c>
      <c r="L43" s="71">
        <v>0</v>
      </c>
      <c r="M43" s="71">
        <v>0.1</v>
      </c>
      <c r="N43" s="70">
        <v>0.5</v>
      </c>
      <c r="P43" s="94" t="str">
        <f>$D$9</f>
        <v>Hledání opačného pohlaví</v>
      </c>
      <c r="Q43" s="2" t="s">
        <v>12</v>
      </c>
      <c r="R43" s="66">
        <f t="shared" si="6"/>
        <v>0.2</v>
      </c>
      <c r="S43" s="67">
        <f t="shared" si="6"/>
        <v>0</v>
      </c>
      <c r="T43" s="67">
        <f t="shared" si="7"/>
        <v>0.1</v>
      </c>
      <c r="U43" s="67">
        <f t="shared" si="7"/>
        <v>0.5</v>
      </c>
      <c r="V43" s="67" t="s">
        <v>13</v>
      </c>
      <c r="W43" s="67"/>
      <c r="X43" s="67"/>
      <c r="Y43" s="67"/>
      <c r="Z43" s="67"/>
    </row>
    <row r="44" spans="1:26" x14ac:dyDescent="0.25">
      <c r="A44">
        <v>8</v>
      </c>
      <c r="B44" s="146" t="str">
        <f>$D$10</f>
        <v>Útěk</v>
      </c>
      <c r="C44" s="147"/>
      <c r="D44" s="122">
        <v>0</v>
      </c>
      <c r="E44" s="120">
        <v>0</v>
      </c>
      <c r="F44" s="55"/>
      <c r="G44" s="120">
        <v>0.9</v>
      </c>
      <c r="H44" s="120">
        <v>1</v>
      </c>
      <c r="I44" s="1"/>
      <c r="J44" s="97" t="str">
        <f>$D$8</f>
        <v>Hledání vody</v>
      </c>
      <c r="K44" s="84" t="s">
        <v>109</v>
      </c>
      <c r="L44" s="71">
        <v>0</v>
      </c>
      <c r="M44" s="71">
        <v>0.2</v>
      </c>
      <c r="N44" s="70">
        <v>0.5</v>
      </c>
      <c r="P44" s="94" t="str">
        <f>$D$10</f>
        <v>Útěk</v>
      </c>
      <c r="Q44" s="2" t="s">
        <v>12</v>
      </c>
      <c r="R44" s="66">
        <f t="shared" si="6"/>
        <v>0</v>
      </c>
      <c r="S44" s="67">
        <f t="shared" si="6"/>
        <v>0</v>
      </c>
      <c r="T44" s="67">
        <f t="shared" si="7"/>
        <v>0.9</v>
      </c>
      <c r="U44" s="67">
        <f t="shared" si="7"/>
        <v>1</v>
      </c>
      <c r="V44" s="67" t="s">
        <v>13</v>
      </c>
      <c r="W44" s="67"/>
      <c r="X44" s="67"/>
      <c r="Y44" s="67"/>
      <c r="Z44" s="67"/>
    </row>
    <row r="45" spans="1:26" x14ac:dyDescent="0.25">
      <c r="A45">
        <v>9</v>
      </c>
      <c r="B45" s="146">
        <f>$D$11</f>
        <v>0</v>
      </c>
      <c r="C45" s="147"/>
      <c r="D45" s="123"/>
      <c r="E45" s="120"/>
      <c r="F45" s="55"/>
      <c r="G45" s="120"/>
      <c r="H45" s="120"/>
      <c r="I45" s="1"/>
      <c r="J45" s="97" t="str">
        <f>$D$9</f>
        <v>Hledání opačného pohlaví</v>
      </c>
      <c r="K45" s="84" t="s">
        <v>109</v>
      </c>
      <c r="L45" s="71">
        <v>0</v>
      </c>
      <c r="M45" s="71">
        <v>0.1</v>
      </c>
      <c r="N45" s="70">
        <v>0.5</v>
      </c>
      <c r="P45" s="94"/>
      <c r="Q45" s="2"/>
      <c r="R45" s="66"/>
      <c r="S45" s="67"/>
      <c r="T45" s="67"/>
      <c r="U45" s="67"/>
      <c r="V45" s="67"/>
      <c r="W45" s="67"/>
      <c r="X45" s="67"/>
      <c r="Y45" s="67"/>
      <c r="Z45" s="67"/>
    </row>
    <row r="46" spans="1:26" x14ac:dyDescent="0.25">
      <c r="A46">
        <v>10</v>
      </c>
      <c r="B46" s="146">
        <f>$D$12</f>
        <v>0</v>
      </c>
      <c r="C46" s="147"/>
      <c r="D46" s="123"/>
      <c r="E46" s="120"/>
      <c r="F46" s="55"/>
      <c r="G46" s="120"/>
      <c r="H46" s="120"/>
      <c r="I46" s="1"/>
      <c r="J46" s="96" t="str">
        <f>$D$10</f>
        <v>Útěk</v>
      </c>
      <c r="K46" s="85" t="s">
        <v>109</v>
      </c>
      <c r="L46" s="72">
        <v>0</v>
      </c>
      <c r="M46" s="72">
        <v>0.9</v>
      </c>
      <c r="N46" s="73">
        <v>1</v>
      </c>
      <c r="P46" s="94"/>
      <c r="Q46" s="2"/>
      <c r="R46" s="66"/>
      <c r="S46" s="67"/>
      <c r="T46" s="67"/>
      <c r="U46" s="67"/>
      <c r="V46" s="67"/>
      <c r="W46" s="67"/>
      <c r="X46" s="67"/>
      <c r="Y46" s="67"/>
      <c r="Z46" s="67"/>
    </row>
    <row r="47" spans="1:26" x14ac:dyDescent="0.25">
      <c r="B47" t="s">
        <v>132</v>
      </c>
      <c r="I47" s="2"/>
      <c r="J47" s="2"/>
      <c r="K47" s="2"/>
      <c r="L47" s="2"/>
      <c r="M47" s="2"/>
    </row>
    <row r="48" spans="1:26" x14ac:dyDescent="0.25">
      <c r="I48" s="2"/>
      <c r="J48" s="2"/>
      <c r="K48" s="2"/>
      <c r="L48" s="2"/>
      <c r="M48" s="2"/>
    </row>
    <row r="49" spans="9:13" x14ac:dyDescent="0.25">
      <c r="I49" s="2"/>
      <c r="J49" s="2"/>
      <c r="K49" s="2"/>
      <c r="L49" s="2"/>
      <c r="M49" s="2"/>
    </row>
    <row r="50" spans="9:13" ht="15" customHeight="1" x14ac:dyDescent="0.25"/>
    <row r="51" spans="9:13" ht="15" customHeight="1" x14ac:dyDescent="0.25"/>
  </sheetData>
  <mergeCells count="37">
    <mergeCell ref="C27:D27"/>
    <mergeCell ref="C26:D26"/>
    <mergeCell ref="B17:C18"/>
    <mergeCell ref="C20:D20"/>
    <mergeCell ref="K1:K2"/>
    <mergeCell ref="E1:E2"/>
    <mergeCell ref="G1:G2"/>
    <mergeCell ref="H1:H2"/>
    <mergeCell ref="I1:I2"/>
    <mergeCell ref="J1:J2"/>
    <mergeCell ref="N37:N38"/>
    <mergeCell ref="L37:L38"/>
    <mergeCell ref="B43:C43"/>
    <mergeCell ref="B44:C44"/>
    <mergeCell ref="B45:C45"/>
    <mergeCell ref="B40:C40"/>
    <mergeCell ref="B41:C41"/>
    <mergeCell ref="B42:C42"/>
    <mergeCell ref="B37:C37"/>
    <mergeCell ref="B38:C38"/>
    <mergeCell ref="B39:C39"/>
    <mergeCell ref="H35:H36"/>
    <mergeCell ref="C2:D2"/>
    <mergeCell ref="M37:M38"/>
    <mergeCell ref="K37:K38"/>
    <mergeCell ref="B46:C46"/>
    <mergeCell ref="G35:G36"/>
    <mergeCell ref="C28:D28"/>
    <mergeCell ref="B35:C36"/>
    <mergeCell ref="D35:D36"/>
    <mergeCell ref="E35:E36"/>
    <mergeCell ref="B31:C32"/>
    <mergeCell ref="C21:D21"/>
    <mergeCell ref="C22:D22"/>
    <mergeCell ref="C23:D23"/>
    <mergeCell ref="C24:D24"/>
    <mergeCell ref="C25:D25"/>
  </mergeCells>
  <conditionalFormatting sqref="K3:K12">
    <cfRule type="colorScale" priority="4">
      <colorScale>
        <cfvo type="min"/>
        <cfvo type="max"/>
        <color theme="0"/>
        <color theme="8" tint="0.39997558519241921"/>
      </colorScale>
    </cfRule>
  </conditionalFormatting>
  <conditionalFormatting sqref="E3:F12 J13">
    <cfRule type="colorScale" priority="3">
      <colorScale>
        <cfvo type="num" val="0"/>
        <cfvo type="num" val="0.5"/>
        <color rgb="FFFCFCFF"/>
        <color rgb="FF63BE7B"/>
      </colorScale>
    </cfRule>
  </conditionalFormatting>
  <conditionalFormatting sqref="L39:N46">
    <cfRule type="colorScale" priority="23">
      <colorScale>
        <cfvo type="num" val="-1"/>
        <cfvo type="num" val="0"/>
        <cfvo type="max"/>
        <color rgb="FFF8696B"/>
        <color rgb="FFFCFCFF"/>
        <color rgb="FF63BE7B"/>
      </colorScale>
    </cfRule>
  </conditionalFormatting>
  <conditionalFormatting sqref="D37:E46 G37:H46">
    <cfRule type="colorScale" priority="1">
      <colorScale>
        <cfvo type="num" val="-1"/>
        <cfvo type="num" val="0"/>
        <cfvo type="num" val="1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24"/>
  <sheetViews>
    <sheetView workbookViewId="0">
      <selection activeCell="D7" sqref="D7"/>
    </sheetView>
  </sheetViews>
  <sheetFormatPr defaultRowHeight="15" x14ac:dyDescent="0.25"/>
  <sheetData>
    <row r="4" spans="2:17" x14ac:dyDescent="0.25">
      <c r="B4" s="2" t="s">
        <v>130</v>
      </c>
      <c r="C4" s="2"/>
      <c r="D4" s="2"/>
      <c r="E4" s="2"/>
      <c r="F4" s="2"/>
      <c r="G4" s="2"/>
      <c r="H4" s="2"/>
      <c r="L4" t="s">
        <v>86</v>
      </c>
    </row>
    <row r="5" spans="2:17" x14ac:dyDescent="0.25">
      <c r="B5" s="24"/>
      <c r="C5" s="4" t="s">
        <v>0</v>
      </c>
      <c r="D5" s="4" t="s">
        <v>3</v>
      </c>
      <c r="E5" s="4" t="s">
        <v>7</v>
      </c>
      <c r="F5" s="5" t="s">
        <v>14</v>
      </c>
      <c r="G5" s="24" t="s">
        <v>2</v>
      </c>
      <c r="H5" s="2"/>
      <c r="L5" s="24"/>
      <c r="M5" s="19" t="s">
        <v>0</v>
      </c>
      <c r="N5" s="18" t="s">
        <v>3</v>
      </c>
      <c r="O5" s="18" t="s">
        <v>7</v>
      </c>
      <c r="P5" s="21" t="s">
        <v>14</v>
      </c>
      <c r="Q5" s="24" t="s">
        <v>2</v>
      </c>
    </row>
    <row r="6" spans="2:17" x14ac:dyDescent="0.25">
      <c r="B6" s="24" t="s">
        <v>0</v>
      </c>
      <c r="C6" s="4">
        <v>0</v>
      </c>
      <c r="D6" s="4">
        <v>0</v>
      </c>
      <c r="E6" s="4">
        <v>0</v>
      </c>
      <c r="F6" s="5">
        <v>0</v>
      </c>
      <c r="G6" s="24">
        <v>0.01</v>
      </c>
      <c r="H6" s="2"/>
      <c r="L6" s="24" t="s">
        <v>0</v>
      </c>
      <c r="M6" s="7">
        <f>C6</f>
        <v>0</v>
      </c>
      <c r="N6" s="1">
        <f>C7</f>
        <v>0</v>
      </c>
      <c r="O6" s="2">
        <f>C8</f>
        <v>1E-3</v>
      </c>
      <c r="P6" s="12">
        <f>C9</f>
        <v>-5.0000000000000001E-4</v>
      </c>
      <c r="Q6" s="24">
        <f>C10</f>
        <v>-0.5</v>
      </c>
    </row>
    <row r="7" spans="2:17" x14ac:dyDescent="0.25">
      <c r="B7" s="25" t="s">
        <v>3</v>
      </c>
      <c r="C7" s="1">
        <v>0</v>
      </c>
      <c r="D7" s="1">
        <v>0</v>
      </c>
      <c r="E7" s="1">
        <v>0</v>
      </c>
      <c r="F7" s="2">
        <v>0</v>
      </c>
      <c r="G7" s="25">
        <v>0.01</v>
      </c>
      <c r="H7" s="2"/>
      <c r="L7" s="25" t="s">
        <v>3</v>
      </c>
      <c r="M7" s="7">
        <f>D6</f>
        <v>0</v>
      </c>
      <c r="N7" s="1">
        <f>D7</f>
        <v>0</v>
      </c>
      <c r="O7" s="2">
        <f>D8</f>
        <v>1E-3</v>
      </c>
      <c r="P7" s="12">
        <f>D9</f>
        <v>-5.0000000000000001E-4</v>
      </c>
      <c r="Q7" s="25">
        <f>D10</f>
        <v>-0.55000000000000004</v>
      </c>
    </row>
    <row r="8" spans="2:17" x14ac:dyDescent="0.25">
      <c r="B8" s="26" t="s">
        <v>7</v>
      </c>
      <c r="C8" s="2">
        <v>1E-3</v>
      </c>
      <c r="D8" s="2">
        <v>1E-3</v>
      </c>
      <c r="E8" s="2">
        <v>0</v>
      </c>
      <c r="F8" s="2">
        <v>0</v>
      </c>
      <c r="G8" s="26">
        <v>5.0000000000000001E-3</v>
      </c>
      <c r="H8" s="2"/>
      <c r="L8" s="25" t="s">
        <v>7</v>
      </c>
      <c r="M8" s="7">
        <f>E6</f>
        <v>0</v>
      </c>
      <c r="N8" s="1">
        <f>E7</f>
        <v>0</v>
      </c>
      <c r="O8" s="2">
        <f>E8</f>
        <v>0</v>
      </c>
      <c r="P8" s="12">
        <f>E9</f>
        <v>0</v>
      </c>
      <c r="Q8" s="25">
        <f>E10</f>
        <v>-0.35</v>
      </c>
    </row>
    <row r="9" spans="2:17" x14ac:dyDescent="0.25">
      <c r="B9" s="26" t="s">
        <v>14</v>
      </c>
      <c r="C9" s="2">
        <v>-5.0000000000000001E-4</v>
      </c>
      <c r="D9" s="2">
        <v>-5.0000000000000001E-4</v>
      </c>
      <c r="E9" s="2">
        <v>0</v>
      </c>
      <c r="F9" s="2">
        <v>0</v>
      </c>
      <c r="G9" s="26">
        <v>2E-3</v>
      </c>
      <c r="H9" s="2"/>
      <c r="L9" s="36" t="s">
        <v>14</v>
      </c>
      <c r="M9" s="9">
        <f>F6</f>
        <v>0</v>
      </c>
      <c r="N9" s="3">
        <f>F7</f>
        <v>0</v>
      </c>
      <c r="O9" s="3">
        <f>F8</f>
        <v>0</v>
      </c>
      <c r="P9" s="14">
        <f>F9</f>
        <v>0</v>
      </c>
      <c r="Q9" s="36">
        <f>F10</f>
        <v>-0.1</v>
      </c>
    </row>
    <row r="10" spans="2:17" x14ac:dyDescent="0.25">
      <c r="B10" s="27" t="s">
        <v>2</v>
      </c>
      <c r="C10" s="18">
        <v>-0.5</v>
      </c>
      <c r="D10" s="18">
        <v>-0.55000000000000004</v>
      </c>
      <c r="E10" s="18">
        <v>-0.35</v>
      </c>
      <c r="F10" s="20">
        <v>-0.1</v>
      </c>
      <c r="G10" s="27">
        <v>1</v>
      </c>
      <c r="H10" s="2"/>
      <c r="L10" s="27" t="s">
        <v>2</v>
      </c>
      <c r="M10" s="19">
        <f>G6</f>
        <v>0.01</v>
      </c>
      <c r="N10" s="18">
        <f>G7</f>
        <v>0.01</v>
      </c>
      <c r="O10" s="20">
        <f>G8</f>
        <v>5.0000000000000001E-3</v>
      </c>
      <c r="P10" s="21">
        <f>G9</f>
        <v>2E-3</v>
      </c>
      <c r="Q10" s="27">
        <f>G10</f>
        <v>1</v>
      </c>
    </row>
    <row r="11" spans="2:17" x14ac:dyDescent="0.25">
      <c r="B11" s="2"/>
      <c r="C11" s="2"/>
      <c r="D11" s="2"/>
      <c r="E11" s="2"/>
      <c r="F11" s="2"/>
      <c r="G11" s="2"/>
      <c r="H11" s="2"/>
    </row>
    <row r="12" spans="2:17" ht="15" customHeight="1" x14ac:dyDescent="0.25">
      <c r="B12" s="1" t="s">
        <v>87</v>
      </c>
      <c r="C12" s="174" t="s">
        <v>88</v>
      </c>
      <c r="D12" s="174"/>
      <c r="E12" s="174"/>
      <c r="F12" s="174"/>
      <c r="G12" s="174"/>
      <c r="H12" s="174"/>
    </row>
    <row r="13" spans="2:17" x14ac:dyDescent="0.25">
      <c r="B13" s="2"/>
      <c r="C13" s="174"/>
      <c r="D13" s="174"/>
      <c r="E13" s="174"/>
      <c r="F13" s="174"/>
      <c r="G13" s="174"/>
      <c r="H13" s="174"/>
    </row>
    <row r="16" spans="2:17" x14ac:dyDescent="0.25">
      <c r="B16" t="s">
        <v>85</v>
      </c>
    </row>
    <row r="17" spans="2:8" x14ac:dyDescent="0.25">
      <c r="B17" t="s">
        <v>11</v>
      </c>
    </row>
    <row r="18" spans="2:8" x14ac:dyDescent="0.25">
      <c r="B18" t="s">
        <v>12</v>
      </c>
      <c r="C18" s="1">
        <f>C6</f>
        <v>0</v>
      </c>
      <c r="D18" s="1">
        <f t="shared" ref="D18:G18" si="0">D6</f>
        <v>0</v>
      </c>
      <c r="E18" s="1">
        <f t="shared" si="0"/>
        <v>0</v>
      </c>
      <c r="F18" s="1">
        <f t="shared" si="0"/>
        <v>0</v>
      </c>
      <c r="G18" s="1">
        <f t="shared" si="0"/>
        <v>0.01</v>
      </c>
      <c r="H18" t="s">
        <v>13</v>
      </c>
    </row>
    <row r="19" spans="2:8" x14ac:dyDescent="0.25">
      <c r="B19" t="s">
        <v>12</v>
      </c>
      <c r="C19" s="1">
        <f t="shared" ref="C19:G19" si="1">C7</f>
        <v>0</v>
      </c>
      <c r="D19" s="1">
        <f t="shared" si="1"/>
        <v>0</v>
      </c>
      <c r="E19" s="1">
        <f t="shared" si="1"/>
        <v>0</v>
      </c>
      <c r="F19" s="1">
        <f t="shared" si="1"/>
        <v>0</v>
      </c>
      <c r="G19" s="1">
        <f t="shared" si="1"/>
        <v>0.01</v>
      </c>
      <c r="H19" t="s">
        <v>13</v>
      </c>
    </row>
    <row r="20" spans="2:8" x14ac:dyDescent="0.25">
      <c r="B20" t="s">
        <v>12</v>
      </c>
      <c r="C20" s="1">
        <f t="shared" ref="C20:G20" si="2">C8</f>
        <v>1E-3</v>
      </c>
      <c r="D20" s="1">
        <f t="shared" si="2"/>
        <v>1E-3</v>
      </c>
      <c r="E20" s="1">
        <f t="shared" si="2"/>
        <v>0</v>
      </c>
      <c r="F20" s="1">
        <f t="shared" si="2"/>
        <v>0</v>
      </c>
      <c r="G20" s="1">
        <f t="shared" si="2"/>
        <v>5.0000000000000001E-3</v>
      </c>
      <c r="H20" t="s">
        <v>13</v>
      </c>
    </row>
    <row r="21" spans="2:8" x14ac:dyDescent="0.25">
      <c r="B21" t="s">
        <v>12</v>
      </c>
      <c r="C21" s="1">
        <f t="shared" ref="C21:G21" si="3">C9</f>
        <v>-5.0000000000000001E-4</v>
      </c>
      <c r="D21" s="1">
        <f t="shared" si="3"/>
        <v>-5.0000000000000001E-4</v>
      </c>
      <c r="E21" s="1">
        <f t="shared" si="3"/>
        <v>0</v>
      </c>
      <c r="F21" s="1">
        <f t="shared" si="3"/>
        <v>0</v>
      </c>
      <c r="G21" s="1">
        <f t="shared" si="3"/>
        <v>2E-3</v>
      </c>
      <c r="H21" t="s">
        <v>13</v>
      </c>
    </row>
    <row r="22" spans="2:8" x14ac:dyDescent="0.25">
      <c r="B22" t="s">
        <v>12</v>
      </c>
      <c r="C22" s="1">
        <f t="shared" ref="C22:G22" si="4">C10</f>
        <v>-0.5</v>
      </c>
      <c r="D22" s="1">
        <f t="shared" si="4"/>
        <v>-0.55000000000000004</v>
      </c>
      <c r="E22" s="1">
        <f t="shared" si="4"/>
        <v>-0.35</v>
      </c>
      <c r="F22" s="1">
        <f t="shared" si="4"/>
        <v>-0.1</v>
      </c>
      <c r="G22" s="1">
        <f t="shared" si="4"/>
        <v>1</v>
      </c>
      <c r="H22" t="s">
        <v>13</v>
      </c>
    </row>
    <row r="23" spans="2:8" x14ac:dyDescent="0.25">
      <c r="B23" t="s">
        <v>13</v>
      </c>
    </row>
    <row r="24" spans="2:8" x14ac:dyDescent="0.25">
      <c r="B24" t="s">
        <v>89</v>
      </c>
    </row>
  </sheetData>
  <mergeCells count="1">
    <mergeCell ref="C12:H13"/>
  </mergeCells>
  <conditionalFormatting sqref="M6:Q10">
    <cfRule type="colorScale" priority="6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M6:P10">
    <cfRule type="colorScale" priority="3">
      <colorScale>
        <cfvo type="num" val="-5.0000000000000001E-3"/>
        <cfvo type="num" val="0"/>
        <cfvo type="num" val="5.0000000000000001E-3"/>
        <color rgb="FFF8696B"/>
        <color rgb="FFFCFCFF"/>
        <color rgb="FF63BE7B"/>
      </colorScale>
    </cfRule>
  </conditionalFormatting>
  <conditionalFormatting sqref="C6:G10">
    <cfRule type="colorScale" priority="2">
      <colorScale>
        <cfvo type="num" val="-0.2"/>
        <cfvo type="num" val="0"/>
        <cfvo type="num" val="0.2"/>
        <color rgb="FFF8696B"/>
        <color rgb="FFFCFCFF"/>
        <color rgb="FF63BE7B"/>
      </colorScale>
    </cfRule>
  </conditionalFormatting>
  <conditionalFormatting sqref="C6:G9">
    <cfRule type="colorScale" priority="1">
      <colorScale>
        <cfvo type="num" val="-5.0000000000000001E-3"/>
        <cfvo type="num" val="0"/>
        <cfvo type="num" val="5.0000000000000001E-3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3"/>
  <sheetViews>
    <sheetView workbookViewId="0">
      <selection activeCell="A13" sqref="A13"/>
    </sheetView>
  </sheetViews>
  <sheetFormatPr defaultRowHeight="15" x14ac:dyDescent="0.25"/>
  <sheetData>
    <row r="1" spans="2:31" x14ac:dyDescent="0.25">
      <c r="B1" t="s">
        <v>27</v>
      </c>
      <c r="C1" t="s">
        <v>28</v>
      </c>
    </row>
    <row r="2" spans="2:31" x14ac:dyDescent="0.25">
      <c r="B2" t="s">
        <v>29</v>
      </c>
      <c r="C2" t="s">
        <v>30</v>
      </c>
    </row>
    <row r="3" spans="2:31" x14ac:dyDescent="0.25">
      <c r="B3" t="s">
        <v>31</v>
      </c>
      <c r="C3" t="s">
        <v>32</v>
      </c>
    </row>
    <row r="4" spans="2:31" x14ac:dyDescent="0.25">
      <c r="B4" t="s">
        <v>33</v>
      </c>
      <c r="C4" t="s">
        <v>34</v>
      </c>
      <c r="I4" s="178" t="s">
        <v>35</v>
      </c>
      <c r="J4" s="179"/>
      <c r="K4" s="179"/>
      <c r="L4" s="179"/>
      <c r="M4" s="179"/>
      <c r="N4" s="178" t="s">
        <v>36</v>
      </c>
      <c r="O4" s="179"/>
      <c r="P4" s="179"/>
      <c r="Q4" s="179"/>
      <c r="R4" s="180"/>
      <c r="S4" s="178" t="s">
        <v>37</v>
      </c>
      <c r="T4" s="179"/>
      <c r="U4" s="179"/>
      <c r="V4" s="179"/>
      <c r="W4" s="180"/>
    </row>
    <row r="5" spans="2:31" x14ac:dyDescent="0.25">
      <c r="G5" s="181"/>
      <c r="H5" s="182"/>
      <c r="I5" s="30" t="s">
        <v>38</v>
      </c>
      <c r="J5" s="31" t="s">
        <v>39</v>
      </c>
      <c r="K5" s="31" t="s">
        <v>40</v>
      </c>
      <c r="L5" s="31" t="s">
        <v>41</v>
      </c>
      <c r="M5" s="32" t="s">
        <v>42</v>
      </c>
      <c r="N5" s="30" t="s">
        <v>38</v>
      </c>
      <c r="O5" s="31" t="s">
        <v>39</v>
      </c>
      <c r="P5" s="31" t="s">
        <v>40</v>
      </c>
      <c r="Q5" s="31" t="s">
        <v>41</v>
      </c>
      <c r="R5" s="31" t="s">
        <v>42</v>
      </c>
      <c r="S5" s="30" t="s">
        <v>38</v>
      </c>
      <c r="T5" s="31" t="s">
        <v>39</v>
      </c>
      <c r="U5" s="31" t="s">
        <v>40</v>
      </c>
      <c r="V5" s="31" t="s">
        <v>41</v>
      </c>
      <c r="W5" s="33" t="s">
        <v>42</v>
      </c>
      <c r="X5" t="s">
        <v>43</v>
      </c>
      <c r="Z5" t="s">
        <v>44</v>
      </c>
      <c r="AA5" t="s">
        <v>45</v>
      </c>
    </row>
    <row r="6" spans="2:31" x14ac:dyDescent="0.25">
      <c r="B6" t="s">
        <v>125</v>
      </c>
      <c r="G6" s="172" t="s">
        <v>27</v>
      </c>
      <c r="H6" s="183"/>
      <c r="I6" s="5">
        <v>6655</v>
      </c>
      <c r="J6" s="5">
        <v>8573</v>
      </c>
      <c r="K6" s="2">
        <v>9837</v>
      </c>
      <c r="L6" s="5">
        <v>10264</v>
      </c>
      <c r="M6" s="34">
        <f>$Z6*20000/SUM(I6:L6)</f>
        <v>1616.2359534659911</v>
      </c>
      <c r="N6" s="5">
        <v>3097</v>
      </c>
      <c r="O6" s="5">
        <v>3904</v>
      </c>
      <c r="P6" s="5">
        <v>4466</v>
      </c>
      <c r="Q6" s="5">
        <v>4691</v>
      </c>
      <c r="R6" s="34">
        <f>$Z6*20000/SUM(N6:Q6)</f>
        <v>3533.8531996534225</v>
      </c>
      <c r="S6" s="5">
        <v>2317</v>
      </c>
      <c r="T6" s="5">
        <v>2955</v>
      </c>
      <c r="U6" s="5">
        <v>3401</v>
      </c>
      <c r="V6" s="5">
        <v>3570</v>
      </c>
      <c r="W6" s="34">
        <f>$Z6*20000/SUM(S6:V6)</f>
        <v>4663.8895695499468</v>
      </c>
      <c r="X6" t="s">
        <v>46</v>
      </c>
      <c r="Z6">
        <f>AVERAGE(AA6:AD6)</f>
        <v>2855</v>
      </c>
      <c r="AA6">
        <v>2847</v>
      </c>
      <c r="AB6">
        <v>2861</v>
      </c>
      <c r="AC6">
        <v>2878</v>
      </c>
      <c r="AD6">
        <v>2834</v>
      </c>
    </row>
    <row r="7" spans="2:31" x14ac:dyDescent="0.25">
      <c r="B7" t="s">
        <v>126</v>
      </c>
      <c r="G7" s="184"/>
      <c r="H7" s="185"/>
      <c r="I7" s="2">
        <v>5028</v>
      </c>
      <c r="J7" s="2">
        <v>7292</v>
      </c>
      <c r="K7" s="37">
        <v>9764</v>
      </c>
      <c r="L7" s="99">
        <v>11986</v>
      </c>
      <c r="M7" s="26">
        <f t="shared" ref="M7:M13" si="0">$Z7*20000/SUM(I7:L7)</f>
        <v>1675.9612562371588</v>
      </c>
      <c r="N7" s="2">
        <v>2678</v>
      </c>
      <c r="O7" s="2">
        <v>3471</v>
      </c>
      <c r="P7" s="2">
        <v>4022</v>
      </c>
      <c r="Q7" s="2">
        <v>4255</v>
      </c>
      <c r="R7" s="26">
        <f t="shared" ref="R7:R13" si="1">$Z7*20000/SUM(N7:Q7)</f>
        <v>3958.1311520865106</v>
      </c>
      <c r="S7" s="2">
        <v>1975</v>
      </c>
      <c r="T7" s="1">
        <v>2606</v>
      </c>
      <c r="U7" s="1">
        <v>3048</v>
      </c>
      <c r="V7" s="1">
        <v>3204</v>
      </c>
      <c r="W7" s="26">
        <f t="shared" ref="W7:W13" si="2">$Z7*20000/SUM(S7:V7)</f>
        <v>5270.9314132742547</v>
      </c>
      <c r="X7" t="s">
        <v>47</v>
      </c>
      <c r="Z7">
        <f>Z6</f>
        <v>2855</v>
      </c>
      <c r="AA7" s="35"/>
      <c r="AB7" s="35"/>
      <c r="AC7" s="35"/>
      <c r="AD7" s="35"/>
      <c r="AE7" s="35"/>
    </row>
    <row r="8" spans="2:31" x14ac:dyDescent="0.25">
      <c r="B8" t="s">
        <v>127</v>
      </c>
      <c r="G8" s="172" t="s">
        <v>29</v>
      </c>
      <c r="H8" s="183"/>
      <c r="I8" s="98">
        <v>2764</v>
      </c>
      <c r="J8" s="98">
        <v>4598</v>
      </c>
      <c r="K8" s="98">
        <v>5392</v>
      </c>
      <c r="L8" s="98">
        <v>6098</v>
      </c>
      <c r="M8" s="34">
        <f t="shared" si="0"/>
        <v>1587.6299596859749</v>
      </c>
      <c r="N8" s="5">
        <v>1354</v>
      </c>
      <c r="O8" s="5">
        <v>2126</v>
      </c>
      <c r="P8" s="5">
        <v>2463</v>
      </c>
      <c r="Q8" s="5">
        <v>2776</v>
      </c>
      <c r="R8" s="34">
        <f t="shared" si="1"/>
        <v>3432.7331115953666</v>
      </c>
      <c r="S8" s="5">
        <v>990</v>
      </c>
      <c r="T8" s="5">
        <v>1690</v>
      </c>
      <c r="U8" s="5">
        <v>1956</v>
      </c>
      <c r="V8" s="5">
        <v>2212</v>
      </c>
      <c r="W8" s="34">
        <f t="shared" si="2"/>
        <v>4370.619158878505</v>
      </c>
      <c r="X8" t="s">
        <v>48</v>
      </c>
      <c r="Z8">
        <f t="shared" ref="Z8:Z12" si="3">AVERAGE(AA8:AD8)</f>
        <v>1496.5</v>
      </c>
      <c r="AA8">
        <v>1519</v>
      </c>
      <c r="AB8">
        <v>1492</v>
      </c>
      <c r="AC8">
        <v>1479</v>
      </c>
      <c r="AD8">
        <v>1496</v>
      </c>
    </row>
    <row r="9" spans="2:31" x14ac:dyDescent="0.25">
      <c r="G9" s="173"/>
      <c r="H9" s="186"/>
      <c r="I9" s="2">
        <v>2253</v>
      </c>
      <c r="J9" s="3">
        <v>4061</v>
      </c>
      <c r="K9" s="3">
        <v>4807</v>
      </c>
      <c r="L9" s="3">
        <v>5535</v>
      </c>
      <c r="M9" s="36">
        <f t="shared" si="0"/>
        <v>1796.9500480307397</v>
      </c>
      <c r="N9" s="37">
        <v>995</v>
      </c>
      <c r="O9" s="38">
        <v>1691</v>
      </c>
      <c r="P9" s="38">
        <v>1999</v>
      </c>
      <c r="Q9" s="38">
        <v>2288</v>
      </c>
      <c r="R9" s="36">
        <f t="shared" si="1"/>
        <v>4292.2701849992827</v>
      </c>
      <c r="S9" s="2">
        <v>755</v>
      </c>
      <c r="T9" s="3">
        <v>1366</v>
      </c>
      <c r="U9" s="3">
        <v>1624</v>
      </c>
      <c r="V9" s="3">
        <v>1871</v>
      </c>
      <c r="W9" s="36">
        <f t="shared" si="2"/>
        <v>5329.4159544159547</v>
      </c>
      <c r="X9" t="s">
        <v>49</v>
      </c>
      <c r="Z9">
        <f>Z8</f>
        <v>1496.5</v>
      </c>
    </row>
    <row r="10" spans="2:31" x14ac:dyDescent="0.25">
      <c r="G10" s="172" t="s">
        <v>31</v>
      </c>
      <c r="H10" s="183"/>
      <c r="I10" s="17">
        <v>8207</v>
      </c>
      <c r="J10" s="5">
        <v>9888</v>
      </c>
      <c r="K10" s="5">
        <v>10302</v>
      </c>
      <c r="L10" s="5">
        <v>10891</v>
      </c>
      <c r="M10" s="26">
        <f t="shared" si="0"/>
        <v>1441.7888413765018</v>
      </c>
      <c r="N10" s="5">
        <v>3676</v>
      </c>
      <c r="O10" s="5">
        <v>4436</v>
      </c>
      <c r="P10" s="5">
        <v>4657</v>
      </c>
      <c r="Q10" s="5">
        <v>4935</v>
      </c>
      <c r="R10" s="26">
        <f t="shared" si="1"/>
        <v>3199.5594215996384</v>
      </c>
      <c r="S10" s="5">
        <v>2887</v>
      </c>
      <c r="T10" s="5">
        <v>3495</v>
      </c>
      <c r="U10" s="5">
        <v>3653</v>
      </c>
      <c r="V10" s="5">
        <v>3885</v>
      </c>
      <c r="W10" s="26">
        <f t="shared" si="2"/>
        <v>4069.3247126436781</v>
      </c>
      <c r="X10" t="s">
        <v>50</v>
      </c>
      <c r="Z10">
        <f t="shared" si="3"/>
        <v>2832.25</v>
      </c>
      <c r="AA10">
        <v>2901</v>
      </c>
      <c r="AB10">
        <v>2738</v>
      </c>
      <c r="AC10">
        <v>2878</v>
      </c>
      <c r="AD10">
        <v>2812</v>
      </c>
    </row>
    <row r="11" spans="2:31" x14ac:dyDescent="0.25">
      <c r="G11" s="173"/>
      <c r="H11" s="186"/>
      <c r="I11" s="2">
        <v>7560</v>
      </c>
      <c r="J11" s="3">
        <v>9328</v>
      </c>
      <c r="K11" s="3">
        <v>9746</v>
      </c>
      <c r="L11" s="3">
        <v>10339</v>
      </c>
      <c r="M11" s="26">
        <f t="shared" si="0"/>
        <v>1532.0639385497525</v>
      </c>
      <c r="N11" s="2">
        <v>3218</v>
      </c>
      <c r="O11" s="3">
        <v>3940</v>
      </c>
      <c r="P11" s="3">
        <v>4089</v>
      </c>
      <c r="Q11" s="3">
        <v>4344</v>
      </c>
      <c r="R11" s="26">
        <f t="shared" si="1"/>
        <v>3633.1858123276247</v>
      </c>
      <c r="S11" s="2">
        <v>2471</v>
      </c>
      <c r="T11" s="3">
        <v>3052</v>
      </c>
      <c r="U11" s="3">
        <v>3163</v>
      </c>
      <c r="V11" s="3">
        <v>3369</v>
      </c>
      <c r="W11" s="26">
        <f t="shared" si="2"/>
        <v>4698.8801327250103</v>
      </c>
      <c r="X11" t="s">
        <v>51</v>
      </c>
      <c r="Z11">
        <f>Z10</f>
        <v>2832.25</v>
      </c>
    </row>
    <row r="12" spans="2:31" x14ac:dyDescent="0.25">
      <c r="G12" s="172" t="s">
        <v>33</v>
      </c>
      <c r="H12" s="183"/>
      <c r="I12" s="17">
        <v>4166</v>
      </c>
      <c r="J12" s="5">
        <v>4434</v>
      </c>
      <c r="K12" s="5">
        <v>5390</v>
      </c>
      <c r="L12" s="5">
        <v>6374</v>
      </c>
      <c r="M12" s="34">
        <f t="shared" si="0"/>
        <v>1413.2783343154586</v>
      </c>
      <c r="N12" s="5">
        <v>1868</v>
      </c>
      <c r="O12" s="5">
        <v>2013</v>
      </c>
      <c r="P12" s="5">
        <v>2444</v>
      </c>
      <c r="Q12" s="5">
        <v>2866</v>
      </c>
      <c r="R12" s="34">
        <f t="shared" si="1"/>
        <v>3131.3241214231311</v>
      </c>
      <c r="S12" s="5">
        <v>1369</v>
      </c>
      <c r="T12" s="5">
        <v>1488</v>
      </c>
      <c r="U12" s="5">
        <v>1842</v>
      </c>
      <c r="V12" s="5">
        <v>2193</v>
      </c>
      <c r="W12" s="34">
        <f t="shared" si="2"/>
        <v>4175.8560650029021</v>
      </c>
      <c r="X12" t="s">
        <v>52</v>
      </c>
      <c r="Z12">
        <f t="shared" si="3"/>
        <v>1439</v>
      </c>
      <c r="AA12">
        <v>1469</v>
      </c>
      <c r="AB12">
        <v>1437</v>
      </c>
      <c r="AC12">
        <v>1402</v>
      </c>
      <c r="AD12">
        <v>1448</v>
      </c>
    </row>
    <row r="13" spans="2:31" x14ac:dyDescent="0.25">
      <c r="G13" s="173"/>
      <c r="H13" s="186"/>
      <c r="I13" s="9">
        <v>3510</v>
      </c>
      <c r="J13" s="3">
        <v>3788</v>
      </c>
      <c r="K13" s="3">
        <v>4744</v>
      </c>
      <c r="L13" s="3">
        <v>5755</v>
      </c>
      <c r="M13" s="36">
        <f t="shared" si="0"/>
        <v>1617.126481991347</v>
      </c>
      <c r="N13" s="9">
        <v>1474</v>
      </c>
      <c r="O13" s="3">
        <v>1597</v>
      </c>
      <c r="P13" s="3">
        <v>1997</v>
      </c>
      <c r="Q13" s="3">
        <v>2418</v>
      </c>
      <c r="R13" s="36">
        <f t="shared" si="1"/>
        <v>3844.5097515362008</v>
      </c>
      <c r="S13" s="9">
        <v>1130</v>
      </c>
      <c r="T13" s="3">
        <v>1236</v>
      </c>
      <c r="U13" s="3">
        <v>1579</v>
      </c>
      <c r="V13" s="3">
        <v>1929</v>
      </c>
      <c r="W13" s="36">
        <f t="shared" si="2"/>
        <v>4899.5573714674838</v>
      </c>
      <c r="X13" t="s">
        <v>53</v>
      </c>
      <c r="Z13">
        <f>Z12</f>
        <v>1439</v>
      </c>
    </row>
    <row r="14" spans="2:31" x14ac:dyDescent="0.25">
      <c r="F14" s="2"/>
      <c r="G14" s="100"/>
      <c r="H14" s="100"/>
    </row>
    <row r="16" spans="2:31" x14ac:dyDescent="0.25">
      <c r="C16" s="1" t="s">
        <v>128</v>
      </c>
      <c r="S16" s="29">
        <v>0.44802083333333331</v>
      </c>
      <c r="T16" s="29">
        <v>0.38141203703703702</v>
      </c>
      <c r="U16" s="39">
        <f>S16-T16</f>
        <v>6.6608796296296291E-2</v>
      </c>
    </row>
    <row r="17" spans="3:22" x14ac:dyDescent="0.25">
      <c r="C17" s="50"/>
      <c r="D17" s="51"/>
      <c r="E17" s="178" t="s">
        <v>61</v>
      </c>
      <c r="F17" s="179"/>
      <c r="G17" s="180"/>
      <c r="H17" s="178" t="s">
        <v>68</v>
      </c>
      <c r="I17" s="179"/>
      <c r="J17" s="180"/>
      <c r="K17" s="178" t="s">
        <v>69</v>
      </c>
      <c r="L17" s="179"/>
      <c r="M17" s="180"/>
      <c r="N17" s="5"/>
      <c r="O17" s="5"/>
      <c r="P17" s="13"/>
    </row>
    <row r="18" spans="3:22" ht="15.75" thickBot="1" x14ac:dyDescent="0.3">
      <c r="C18" s="52"/>
      <c r="D18" s="53"/>
      <c r="E18" s="10" t="s">
        <v>74</v>
      </c>
      <c r="F18" s="2" t="s">
        <v>75</v>
      </c>
      <c r="G18" s="12" t="s">
        <v>76</v>
      </c>
      <c r="H18" s="10" t="s">
        <v>74</v>
      </c>
      <c r="I18" s="2" t="s">
        <v>75</v>
      </c>
      <c r="J18" s="12" t="s">
        <v>76</v>
      </c>
      <c r="K18" s="10" t="s">
        <v>74</v>
      </c>
      <c r="L18" s="2" t="s">
        <v>75</v>
      </c>
      <c r="M18" s="12" t="s">
        <v>76</v>
      </c>
      <c r="N18" s="175" t="s">
        <v>129</v>
      </c>
      <c r="O18" s="167"/>
      <c r="P18" s="151"/>
      <c r="S18" t="s">
        <v>77</v>
      </c>
      <c r="V18">
        <f>AVERAGE(S19:U22)</f>
        <v>1.1048626637930665</v>
      </c>
    </row>
    <row r="19" spans="3:22" x14ac:dyDescent="0.25">
      <c r="C19" s="172" t="s">
        <v>27</v>
      </c>
      <c r="D19" s="5" t="s">
        <v>82</v>
      </c>
      <c r="E19" s="104">
        <f t="shared" ref="E19:E26" si="4">SUM(I6:L6)/60</f>
        <v>588.81666666666672</v>
      </c>
      <c r="F19" s="105">
        <f>20000/(E19*60)</f>
        <v>0.56610716408616146</v>
      </c>
      <c r="G19" s="106">
        <f t="shared" ref="G19:G26" si="5">$Z6*20000/(E19*60)</f>
        <v>1616.2359534659911</v>
      </c>
      <c r="H19" s="107">
        <f t="shared" ref="H19:H26" si="6">SUM(N6:Q6)/60</f>
        <v>269.3</v>
      </c>
      <c r="I19" s="105">
        <f>20000/(H19*60)</f>
        <v>1.2377769525931428</v>
      </c>
      <c r="J19" s="106">
        <f t="shared" ref="J19:J26" si="7">$Z6*20000/(H19*60)</f>
        <v>3533.8531996534225</v>
      </c>
      <c r="K19" s="107">
        <f t="shared" ref="K19:K26" si="8">SUM(S6:V6)/60</f>
        <v>204.05</v>
      </c>
      <c r="L19" s="105">
        <f>20000/(K19*60)</f>
        <v>1.6335865392469167</v>
      </c>
      <c r="M19" s="108">
        <f t="shared" ref="M19:M26" si="9">$Z6*20000/(K19*60)</f>
        <v>4663.8895695499468</v>
      </c>
      <c r="N19" s="102">
        <f>AVERAGE(E19,H19,K19)</f>
        <v>354.0555555555556</v>
      </c>
      <c r="O19" s="47">
        <f t="shared" ref="O19:P26" si="10">AVERAGE(F19,I19,L19)</f>
        <v>1.145823551975407</v>
      </c>
      <c r="P19" s="48">
        <f t="shared" si="10"/>
        <v>3271.3262408897867</v>
      </c>
      <c r="S19">
        <f>G19/G23</f>
        <v>1.1209935235196726</v>
      </c>
      <c r="T19">
        <f>J19/J23</f>
        <v>1.1044811906905145</v>
      </c>
      <c r="U19">
        <f>M19/M23</f>
        <v>1.1461089735746361</v>
      </c>
    </row>
    <row r="20" spans="3:22" x14ac:dyDescent="0.25">
      <c r="C20" s="173"/>
      <c r="D20" s="3" t="s">
        <v>83</v>
      </c>
      <c r="E20" s="109">
        <f t="shared" si="4"/>
        <v>567.83333333333337</v>
      </c>
      <c r="F20" s="44">
        <f t="shared" ref="F20:F26" si="11">20000/(E20*60)</f>
        <v>0.58702670971529203</v>
      </c>
      <c r="G20" s="45">
        <f t="shared" si="5"/>
        <v>1675.9612562371588</v>
      </c>
      <c r="H20" s="43">
        <f t="shared" si="6"/>
        <v>240.43333333333334</v>
      </c>
      <c r="I20" s="44">
        <f t="shared" ref="I20:I26" si="12">20000/(H20*60)</f>
        <v>1.3863856924996534</v>
      </c>
      <c r="J20" s="45">
        <f t="shared" si="7"/>
        <v>3958.1311520865106</v>
      </c>
      <c r="K20" s="43">
        <f t="shared" si="8"/>
        <v>180.55</v>
      </c>
      <c r="L20" s="44">
        <f t="shared" ref="L20:L26" si="13">20000/(K20*60)</f>
        <v>1.8462106526354658</v>
      </c>
      <c r="M20" s="110">
        <f t="shared" si="9"/>
        <v>5270.9314132742547</v>
      </c>
      <c r="N20" s="102">
        <f t="shared" ref="N20:N26" si="14">AVERAGE(E20,H20,K20)</f>
        <v>329.60555555555555</v>
      </c>
      <c r="O20" s="47">
        <f t="shared" si="10"/>
        <v>1.273207684950137</v>
      </c>
      <c r="P20" s="48">
        <f t="shared" si="10"/>
        <v>3635.0079405326414</v>
      </c>
      <c r="S20">
        <f>G20/G24</f>
        <v>1.0939238331160115</v>
      </c>
      <c r="T20">
        <f>J20/J24</f>
        <v>1.0894381285582275</v>
      </c>
      <c r="U20">
        <f>M20/M24</f>
        <v>1.1217420458473146</v>
      </c>
    </row>
    <row r="21" spans="3:22" x14ac:dyDescent="0.25">
      <c r="C21" s="172" t="s">
        <v>29</v>
      </c>
      <c r="D21" s="5" t="s">
        <v>82</v>
      </c>
      <c r="E21" s="111">
        <f t="shared" si="4"/>
        <v>314.2</v>
      </c>
      <c r="F21" s="47">
        <f t="shared" si="11"/>
        <v>1.0608953957139826</v>
      </c>
      <c r="G21" s="48">
        <f t="shared" si="5"/>
        <v>1587.6299596859749</v>
      </c>
      <c r="H21" s="46">
        <f t="shared" si="6"/>
        <v>145.31666666666666</v>
      </c>
      <c r="I21" s="47">
        <f t="shared" si="12"/>
        <v>2.2938410368161488</v>
      </c>
      <c r="J21" s="48">
        <f t="shared" si="7"/>
        <v>3432.7331115953666</v>
      </c>
      <c r="K21" s="46">
        <f t="shared" si="8"/>
        <v>114.13333333333334</v>
      </c>
      <c r="L21" s="47">
        <f t="shared" si="13"/>
        <v>2.9205607476635516</v>
      </c>
      <c r="M21" s="112">
        <f t="shared" si="9"/>
        <v>4370.619158878505</v>
      </c>
      <c r="N21" s="102">
        <f t="shared" si="14"/>
        <v>191.21666666666667</v>
      </c>
      <c r="O21" s="47">
        <f t="shared" si="10"/>
        <v>2.0917657267312277</v>
      </c>
      <c r="P21" s="48">
        <f t="shared" si="10"/>
        <v>3130.3274100532822</v>
      </c>
      <c r="S21">
        <f>G21/G25</f>
        <v>1.1233667998278385</v>
      </c>
      <c r="T21">
        <f>J21/J25</f>
        <v>1.0962560816078184</v>
      </c>
      <c r="U21">
        <f>M21/M25</f>
        <v>1.0466402794645815</v>
      </c>
    </row>
    <row r="22" spans="3:22" x14ac:dyDescent="0.25">
      <c r="C22" s="173"/>
      <c r="D22" s="3" t="s">
        <v>83</v>
      </c>
      <c r="E22" s="111">
        <f t="shared" si="4"/>
        <v>277.60000000000002</v>
      </c>
      <c r="F22" s="47">
        <f t="shared" si="11"/>
        <v>1.2007684918347743</v>
      </c>
      <c r="G22" s="48">
        <f t="shared" si="5"/>
        <v>1796.9500480307397</v>
      </c>
      <c r="H22" s="46">
        <f t="shared" si="6"/>
        <v>116.21666666666667</v>
      </c>
      <c r="I22" s="47">
        <f t="shared" si="12"/>
        <v>2.86820593718629</v>
      </c>
      <c r="J22" s="48">
        <f t="shared" si="7"/>
        <v>4292.2701849992827</v>
      </c>
      <c r="K22" s="46">
        <f t="shared" si="8"/>
        <v>93.6</v>
      </c>
      <c r="L22" s="47">
        <f t="shared" si="13"/>
        <v>3.5612535612535612</v>
      </c>
      <c r="M22" s="112">
        <f t="shared" si="9"/>
        <v>5329.4159544159547</v>
      </c>
      <c r="N22" s="102">
        <f t="shared" si="14"/>
        <v>162.47222222222226</v>
      </c>
      <c r="O22" s="47">
        <f t="shared" si="10"/>
        <v>2.5434093300915421</v>
      </c>
      <c r="P22" s="48">
        <f t="shared" si="10"/>
        <v>3806.2120624819922</v>
      </c>
      <c r="S22">
        <f>G22/G26</f>
        <v>1.1111994442252631</v>
      </c>
      <c r="T22">
        <f>J22/J26</f>
        <v>1.1164674984331004</v>
      </c>
      <c r="U22">
        <f>M22/M26</f>
        <v>1.0877341666518179</v>
      </c>
    </row>
    <row r="23" spans="3:22" x14ac:dyDescent="0.25">
      <c r="C23" s="172" t="s">
        <v>31</v>
      </c>
      <c r="D23" s="5" t="s">
        <v>82</v>
      </c>
      <c r="E23" s="113">
        <f t="shared" si="4"/>
        <v>654.79999999999995</v>
      </c>
      <c r="F23" s="41">
        <f t="shared" si="11"/>
        <v>0.50906129097943398</v>
      </c>
      <c r="G23" s="42">
        <f t="shared" si="5"/>
        <v>1441.7888413765018</v>
      </c>
      <c r="H23" s="40">
        <f t="shared" si="6"/>
        <v>295.06666666666666</v>
      </c>
      <c r="I23" s="41">
        <f t="shared" si="12"/>
        <v>1.1296882060551288</v>
      </c>
      <c r="J23" s="42">
        <f t="shared" si="7"/>
        <v>3199.5594215996384</v>
      </c>
      <c r="K23" s="40">
        <f t="shared" si="8"/>
        <v>232</v>
      </c>
      <c r="L23" s="41">
        <f t="shared" si="13"/>
        <v>1.4367816091954022</v>
      </c>
      <c r="M23" s="114">
        <f t="shared" si="9"/>
        <v>4069.3247126436781</v>
      </c>
      <c r="N23" s="102">
        <f t="shared" si="14"/>
        <v>393.95555555555552</v>
      </c>
      <c r="O23" s="47">
        <f t="shared" si="10"/>
        <v>1.0251770354099883</v>
      </c>
      <c r="P23" s="48">
        <f t="shared" si="10"/>
        <v>2903.5576585399394</v>
      </c>
    </row>
    <row r="24" spans="3:22" x14ac:dyDescent="0.25">
      <c r="C24" s="173"/>
      <c r="D24" s="3" t="s">
        <v>83</v>
      </c>
      <c r="E24" s="109">
        <f t="shared" si="4"/>
        <v>616.2166666666667</v>
      </c>
      <c r="F24" s="44">
        <f t="shared" si="11"/>
        <v>0.54093527709409572</v>
      </c>
      <c r="G24" s="45">
        <f t="shared" si="5"/>
        <v>1532.0639385497525</v>
      </c>
      <c r="H24" s="43">
        <f t="shared" si="6"/>
        <v>259.85000000000002</v>
      </c>
      <c r="I24" s="44">
        <f t="shared" si="12"/>
        <v>1.2827913539862741</v>
      </c>
      <c r="J24" s="45">
        <f t="shared" si="7"/>
        <v>3633.1858123276243</v>
      </c>
      <c r="K24" s="43">
        <f t="shared" si="8"/>
        <v>200.91666666666666</v>
      </c>
      <c r="L24" s="44">
        <f t="shared" si="13"/>
        <v>1.6590626296142679</v>
      </c>
      <c r="M24" s="110">
        <f t="shared" si="9"/>
        <v>4698.8801327250103</v>
      </c>
      <c r="N24" s="102">
        <f t="shared" si="14"/>
        <v>358.99444444444447</v>
      </c>
      <c r="O24" s="47">
        <f t="shared" si="10"/>
        <v>1.1609297535648793</v>
      </c>
      <c r="P24" s="48">
        <f t="shared" si="10"/>
        <v>3288.043294534129</v>
      </c>
      <c r="S24" t="s">
        <v>84</v>
      </c>
      <c r="V24">
        <f>AVERAGE(S25:U28)</f>
        <v>1.1489111905480192</v>
      </c>
    </row>
    <row r="25" spans="3:22" x14ac:dyDescent="0.25">
      <c r="C25" s="172" t="s">
        <v>33</v>
      </c>
      <c r="D25" s="5" t="s">
        <v>82</v>
      </c>
      <c r="E25" s="111">
        <f t="shared" si="4"/>
        <v>339.4</v>
      </c>
      <c r="F25" s="47">
        <f t="shared" si="11"/>
        <v>0.98212531919072876</v>
      </c>
      <c r="G25" s="48">
        <f t="shared" si="5"/>
        <v>1413.2783343154586</v>
      </c>
      <c r="H25" s="46">
        <f t="shared" si="6"/>
        <v>153.18333333333334</v>
      </c>
      <c r="I25" s="47">
        <f t="shared" si="12"/>
        <v>2.1760417800021759</v>
      </c>
      <c r="J25" s="48">
        <f t="shared" si="7"/>
        <v>3131.3241214231311</v>
      </c>
      <c r="K25" s="46">
        <f t="shared" si="8"/>
        <v>114.86666666666666</v>
      </c>
      <c r="L25" s="47">
        <f t="shared" si="13"/>
        <v>2.9019152640742889</v>
      </c>
      <c r="M25" s="112">
        <f t="shared" si="9"/>
        <v>4175.8560650029021</v>
      </c>
      <c r="N25" s="102">
        <f t="shared" si="14"/>
        <v>202.48333333333332</v>
      </c>
      <c r="O25" s="47">
        <f t="shared" si="10"/>
        <v>2.0200274544223977</v>
      </c>
      <c r="P25" s="48">
        <f t="shared" si="10"/>
        <v>2906.819506913831</v>
      </c>
      <c r="S25">
        <f>G20/G19</f>
        <v>1.0369533313765775</v>
      </c>
      <c r="T25">
        <f>J20/J19</f>
        <v>1.1200610009704699</v>
      </c>
      <c r="U25">
        <f>M20/M19</f>
        <v>1.1301578510108004</v>
      </c>
    </row>
    <row r="26" spans="3:22" ht="15.75" thickBot="1" x14ac:dyDescent="0.3">
      <c r="C26" s="173"/>
      <c r="D26" s="3" t="s">
        <v>83</v>
      </c>
      <c r="E26" s="115">
        <f t="shared" si="4"/>
        <v>296.61666666666667</v>
      </c>
      <c r="F26" s="116">
        <f t="shared" si="11"/>
        <v>1.1237849075686914</v>
      </c>
      <c r="G26" s="117">
        <f t="shared" si="5"/>
        <v>1617.126481991347</v>
      </c>
      <c r="H26" s="118">
        <f t="shared" si="6"/>
        <v>124.76666666666667</v>
      </c>
      <c r="I26" s="116">
        <f t="shared" si="12"/>
        <v>2.6716537536735241</v>
      </c>
      <c r="J26" s="117">
        <f t="shared" si="7"/>
        <v>3844.5097515362008</v>
      </c>
      <c r="K26" s="118">
        <f t="shared" si="8"/>
        <v>97.9</v>
      </c>
      <c r="L26" s="116">
        <f t="shared" si="13"/>
        <v>3.4048348655090228</v>
      </c>
      <c r="M26" s="119">
        <f t="shared" si="9"/>
        <v>4899.5573714674838</v>
      </c>
      <c r="N26" s="102">
        <f t="shared" si="14"/>
        <v>173.09444444444443</v>
      </c>
      <c r="O26" s="47">
        <f t="shared" si="10"/>
        <v>2.400091175583746</v>
      </c>
      <c r="P26" s="48">
        <f t="shared" si="10"/>
        <v>3453.7312016650103</v>
      </c>
      <c r="S26">
        <f>G22/G21</f>
        <v>1.1318443804034584</v>
      </c>
      <c r="T26">
        <f>J22/J21</f>
        <v>1.2503943783163629</v>
      </c>
      <c r="U26">
        <f>M22/M21</f>
        <v>1.2193732193732194</v>
      </c>
    </row>
    <row r="27" spans="3:22" x14ac:dyDescent="0.25">
      <c r="C27" s="172" t="s">
        <v>129</v>
      </c>
      <c r="D27" s="176"/>
      <c r="E27" s="102">
        <f>AVERAGE(E19,E21,E23,E25)</f>
        <v>474.30416666666667</v>
      </c>
      <c r="F27" s="47">
        <f t="shared" ref="F27:M27" si="15">AVERAGE(F19,F21,F23,F25)</f>
        <v>0.7795472924925767</v>
      </c>
      <c r="G27" s="102">
        <f t="shared" si="15"/>
        <v>1514.7332722109818</v>
      </c>
      <c r="H27" s="102">
        <f t="shared" si="15"/>
        <v>215.7166666666667</v>
      </c>
      <c r="I27" s="47">
        <f t="shared" si="15"/>
        <v>1.7093369938666489</v>
      </c>
      <c r="J27" s="102">
        <f t="shared" si="15"/>
        <v>3324.3674635678899</v>
      </c>
      <c r="K27" s="102">
        <f t="shared" si="15"/>
        <v>166.26250000000002</v>
      </c>
      <c r="L27" s="47">
        <f t="shared" si="15"/>
        <v>2.2232110400450398</v>
      </c>
      <c r="M27" s="102">
        <f t="shared" si="15"/>
        <v>4319.922376518758</v>
      </c>
      <c r="N27" s="2"/>
      <c r="O27" s="2"/>
      <c r="P27" s="12"/>
      <c r="S27">
        <f>G24/G23</f>
        <v>1.0626132583236416</v>
      </c>
      <c r="T27">
        <f>J24/J23</f>
        <v>1.1355269065486497</v>
      </c>
      <c r="U27">
        <f>M24/M23</f>
        <v>1.1547075902115305</v>
      </c>
    </row>
    <row r="28" spans="3:22" x14ac:dyDescent="0.25">
      <c r="C28" s="173"/>
      <c r="D28" s="177"/>
      <c r="E28" s="103">
        <f>AVERAGE(E20,E22,E24,E26)</f>
        <v>439.56666666666672</v>
      </c>
      <c r="F28" s="44">
        <f t="shared" ref="F28:M28" si="16">AVERAGE(F20,F22,F24,F26)</f>
        <v>0.86312884655321342</v>
      </c>
      <c r="G28" s="103">
        <f t="shared" si="16"/>
        <v>1655.5254312022494</v>
      </c>
      <c r="H28" s="103">
        <f t="shared" si="16"/>
        <v>185.31666666666666</v>
      </c>
      <c r="I28" s="44">
        <f t="shared" si="16"/>
        <v>2.0522591843364357</v>
      </c>
      <c r="J28" s="103">
        <f t="shared" si="16"/>
        <v>3932.0242252374051</v>
      </c>
      <c r="K28" s="103">
        <f t="shared" si="16"/>
        <v>143.24166666666665</v>
      </c>
      <c r="L28" s="44">
        <f t="shared" si="16"/>
        <v>2.6178404272530793</v>
      </c>
      <c r="M28" s="103">
        <f t="shared" si="16"/>
        <v>5049.6962179706761</v>
      </c>
      <c r="N28" s="3"/>
      <c r="O28" s="3"/>
      <c r="P28" s="14"/>
      <c r="S28">
        <f>G26/G25</f>
        <v>1.1442377928864418</v>
      </c>
      <c r="T28">
        <f>J26/J25</f>
        <v>1.227758482500668</v>
      </c>
      <c r="U28">
        <f>M26/M25</f>
        <v>1.1733060946544092</v>
      </c>
    </row>
    <row r="29" spans="3:22" x14ac:dyDescent="0.25">
      <c r="I29" s="101"/>
    </row>
    <row r="30" spans="3:22" x14ac:dyDescent="0.25">
      <c r="C30" s="34" t="s">
        <v>54</v>
      </c>
      <c r="D30" s="5" t="s">
        <v>55</v>
      </c>
      <c r="E30" s="5" t="s">
        <v>56</v>
      </c>
      <c r="F30" s="20" t="s">
        <v>57</v>
      </c>
      <c r="G30" s="20" t="s">
        <v>58</v>
      </c>
      <c r="H30" s="5" t="s">
        <v>59</v>
      </c>
      <c r="I30" s="13" t="s">
        <v>60</v>
      </c>
    </row>
    <row r="31" spans="3:22" x14ac:dyDescent="0.25">
      <c r="C31" s="34" t="s">
        <v>61</v>
      </c>
      <c r="D31" s="5" t="s">
        <v>62</v>
      </c>
      <c r="E31" s="5" t="s">
        <v>63</v>
      </c>
      <c r="F31" s="2" t="s">
        <v>64</v>
      </c>
      <c r="G31" s="2" t="s">
        <v>65</v>
      </c>
      <c r="H31" s="5" t="s">
        <v>66</v>
      </c>
      <c r="I31" s="13" t="s">
        <v>67</v>
      </c>
    </row>
    <row r="32" spans="3:22" x14ac:dyDescent="0.25">
      <c r="C32" s="26" t="s">
        <v>68</v>
      </c>
      <c r="D32" s="2" t="s">
        <v>70</v>
      </c>
      <c r="E32" s="2" t="s">
        <v>71</v>
      </c>
      <c r="F32" s="2" t="s">
        <v>64</v>
      </c>
      <c r="G32" s="2" t="s">
        <v>65</v>
      </c>
      <c r="H32" s="2" t="s">
        <v>72</v>
      </c>
      <c r="I32" s="12" t="s">
        <v>73</v>
      </c>
    </row>
    <row r="33" spans="3:9" x14ac:dyDescent="0.25">
      <c r="C33" s="36" t="s">
        <v>69</v>
      </c>
      <c r="D33" s="3" t="s">
        <v>78</v>
      </c>
      <c r="E33" s="3" t="s">
        <v>71</v>
      </c>
      <c r="F33" s="3" t="s">
        <v>64</v>
      </c>
      <c r="G33" s="3" t="s">
        <v>79</v>
      </c>
      <c r="H33" s="3" t="s">
        <v>80</v>
      </c>
      <c r="I33" s="14" t="s">
        <v>81</v>
      </c>
    </row>
  </sheetData>
  <mergeCells count="17">
    <mergeCell ref="S4:W4"/>
    <mergeCell ref="G5:H5"/>
    <mergeCell ref="G6:H7"/>
    <mergeCell ref="G10:H11"/>
    <mergeCell ref="G12:H13"/>
    <mergeCell ref="G8:H9"/>
    <mergeCell ref="I4:M4"/>
    <mergeCell ref="N4:R4"/>
    <mergeCell ref="C23:C24"/>
    <mergeCell ref="C25:C26"/>
    <mergeCell ref="N18:P18"/>
    <mergeCell ref="C27:D28"/>
    <mergeCell ref="E17:G17"/>
    <mergeCell ref="H17:J17"/>
    <mergeCell ref="K17:M17"/>
    <mergeCell ref="C19:C20"/>
    <mergeCell ref="C21:C22"/>
  </mergeCells>
  <conditionalFormatting sqref="E19:E26 H19:H26 K19:K2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9:I26 L19:L26 F19:F2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9:G26 J19:J26 M19:M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9:N2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9:O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9:P2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:E28 H27:H28 K27:K2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F28 I27:I28 L27:L2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:G28 J27:J28 M27:M2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FCM</vt:lpstr>
      <vt:lpstr>AHP</vt:lpstr>
      <vt:lpstr>Zmenšená FCM</vt:lpstr>
      <vt:lpstr>Test výkonu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2019-04-15T21:57:40Z</dcterms:modified>
</cp:coreProperties>
</file>