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30" windowHeight="8160"/>
  </bookViews>
  <sheets>
    <sheet name="Cs_daphnia" sheetId="2" r:id="rId1"/>
  </sheets>
  <calcPr calcId="145621"/>
</workbook>
</file>

<file path=xl/calcChain.xml><?xml version="1.0" encoding="utf-8"?>
<calcChain xmlns="http://schemas.openxmlformats.org/spreadsheetml/2006/main">
  <c r="L9" i="2" l="1"/>
  <c r="I44" i="2" l="1"/>
  <c r="L25" i="2" l="1"/>
  <c r="L30" i="2"/>
  <c r="L29" i="2"/>
  <c r="L28" i="2"/>
  <c r="L27" i="2"/>
  <c r="L32" i="2"/>
  <c r="L33" i="2"/>
  <c r="L34" i="2"/>
  <c r="L35" i="2"/>
  <c r="L36" i="2"/>
  <c r="L37" i="2"/>
  <c r="L26" i="2"/>
  <c r="K25" i="2"/>
  <c r="L10" i="2" l="1"/>
  <c r="I46" i="2"/>
  <c r="M13" i="2"/>
  <c r="L13" i="2"/>
  <c r="S26" i="2" l="1"/>
  <c r="S25" i="2"/>
  <c r="S21" i="2"/>
  <c r="S20" i="2"/>
  <c r="N9" i="2"/>
  <c r="K9" i="2"/>
  <c r="K10" i="2"/>
  <c r="K11" i="2"/>
  <c r="K12" i="2"/>
  <c r="K13" i="2"/>
  <c r="K14" i="2"/>
  <c r="K15" i="2"/>
  <c r="K16" i="2"/>
  <c r="K17" i="2"/>
  <c r="K18" i="2"/>
  <c r="K19" i="2"/>
  <c r="K20" i="2"/>
  <c r="K8" i="2"/>
  <c r="K7" i="2"/>
  <c r="K6" i="2"/>
  <c r="O9" i="2"/>
  <c r="N7" i="2"/>
  <c r="N8" i="2"/>
  <c r="N6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M9" i="2"/>
  <c r="M21" i="2"/>
  <c r="N21" i="2" s="1"/>
  <c r="O21" i="2" s="1"/>
  <c r="M22" i="2"/>
  <c r="N22" i="2" s="1"/>
  <c r="O22" i="2" s="1"/>
  <c r="M23" i="2"/>
  <c r="N23" i="2" s="1"/>
  <c r="O23" i="2" s="1"/>
  <c r="M25" i="2"/>
  <c r="N25" i="2" s="1"/>
  <c r="O25" i="2" s="1"/>
  <c r="M27" i="2"/>
  <c r="N27" i="2" s="1"/>
  <c r="O27" i="2" s="1"/>
  <c r="P27" i="2" s="1"/>
  <c r="M29" i="2"/>
  <c r="N29" i="2" s="1"/>
  <c r="O29" i="2" s="1"/>
  <c r="P29" i="2" s="1"/>
  <c r="M32" i="2"/>
  <c r="N32" i="2" s="1"/>
  <c r="O32" i="2" s="1"/>
  <c r="P32" i="2" s="1"/>
  <c r="M33" i="2"/>
  <c r="N33" i="2" s="1"/>
  <c r="O33" i="2" s="1"/>
  <c r="P33" i="2" s="1"/>
  <c r="M34" i="2"/>
  <c r="N34" i="2" s="1"/>
  <c r="O34" i="2" s="1"/>
  <c r="P34" i="2" s="1"/>
  <c r="M35" i="2"/>
  <c r="N35" i="2" s="1"/>
  <c r="O35" i="2" s="1"/>
  <c r="P35" i="2" s="1"/>
  <c r="M36" i="2"/>
  <c r="N36" i="2" s="1"/>
  <c r="O36" i="2" s="1"/>
  <c r="P36" i="2" s="1"/>
  <c r="M37" i="2"/>
  <c r="N37" i="2" s="1"/>
  <c r="O37" i="2" s="1"/>
  <c r="P37" i="2" s="1"/>
  <c r="M10" i="2"/>
  <c r="N10" i="2" s="1"/>
  <c r="O10" i="2" s="1"/>
  <c r="M11" i="2"/>
  <c r="N11" i="2" s="1"/>
  <c r="O11" i="2" s="1"/>
  <c r="M12" i="2"/>
  <c r="N12" i="2" s="1"/>
  <c r="O12" i="2" s="1"/>
  <c r="N13" i="2"/>
  <c r="O13" i="2" s="1"/>
  <c r="M14" i="2"/>
  <c r="N14" i="2" s="1"/>
  <c r="O14" i="2" s="1"/>
  <c r="M8" i="2"/>
  <c r="M6" i="2"/>
  <c r="L22" i="2"/>
  <c r="L23" i="2"/>
  <c r="L21" i="2"/>
  <c r="I51" i="2"/>
  <c r="I52" i="2"/>
  <c r="I53" i="2"/>
  <c r="I54" i="2"/>
  <c r="I55" i="2"/>
  <c r="I56" i="2"/>
  <c r="I57" i="2"/>
  <c r="I50" i="2"/>
  <c r="I45" i="2"/>
  <c r="I47" i="2"/>
  <c r="I48" i="2"/>
  <c r="I49" i="2"/>
  <c r="M26" i="2"/>
  <c r="N26" i="2" s="1"/>
  <c r="O26" i="2" s="1"/>
  <c r="P26" i="2" s="1"/>
  <c r="M28" i="2"/>
  <c r="N28" i="2" s="1"/>
  <c r="O28" i="2" s="1"/>
  <c r="P28" i="2" s="1"/>
  <c r="M30" i="2"/>
  <c r="N30" i="2" s="1"/>
  <c r="O30" i="2" s="1"/>
  <c r="P30" i="2" s="1"/>
  <c r="L24" i="2"/>
  <c r="M24" i="2" s="1"/>
  <c r="N24" i="2" s="1"/>
  <c r="O24" i="2" s="1"/>
  <c r="L14" i="2"/>
  <c r="L12" i="2"/>
  <c r="L11" i="2"/>
  <c r="L8" i="2"/>
  <c r="L7" i="2"/>
  <c r="M7" i="2" s="1"/>
  <c r="L6" i="2"/>
  <c r="S9" i="2"/>
</calcChain>
</file>

<file path=xl/sharedStrings.xml><?xml version="1.0" encoding="utf-8"?>
<sst xmlns="http://schemas.openxmlformats.org/spreadsheetml/2006/main" count="105" uniqueCount="74">
  <si>
    <t>Číslo vzorku</t>
  </si>
  <si>
    <t>název</t>
  </si>
  <si>
    <t>C1</t>
  </si>
  <si>
    <t>C2</t>
  </si>
  <si>
    <t>C3</t>
  </si>
  <si>
    <t>váha (g)</t>
  </si>
  <si>
    <t>sušina test</t>
  </si>
  <si>
    <t>usušené Daphnie</t>
  </si>
  <si>
    <t>Mm</t>
  </si>
  <si>
    <t>HNO3 (ml)</t>
  </si>
  <si>
    <t>H2O2 (ml)</t>
  </si>
  <si>
    <t>pouze roztok HNO3 a H2O2</t>
  </si>
  <si>
    <t>3*/I. Daphnia test 3.8.19, Volume 2,5l(51ml)</t>
  </si>
  <si>
    <t>3*/II. Daphnia test 3.8.19, Volume 2,5l(51ml)</t>
  </si>
  <si>
    <t>4*/I. Daphnia test 4.8.19, Volume 2,5l(51ml)</t>
  </si>
  <si>
    <t>4*/II. Daphnia test 4.8.19, Volume 2,5l(51ml)</t>
  </si>
  <si>
    <t>5*/II. Daphnia test 5.8.19, Volume 2,5l</t>
  </si>
  <si>
    <t>5*/I. Daphnia test 5.8.19, Volume 2,28l</t>
  </si>
  <si>
    <t>6*/I. Daphnia test 5.8., Volume 2,5l</t>
  </si>
  <si>
    <t>6*/II. Daphnia test 5.8., Volume 1,94l</t>
  </si>
  <si>
    <t>Cs voda</t>
  </si>
  <si>
    <t>*8/I. Daphnice test VII/19</t>
  </si>
  <si>
    <t>*8/II. Daphnice test VII/19</t>
  </si>
  <si>
    <t>9*/I. Daphnia test 6.8.19</t>
  </si>
  <si>
    <t>9*/II. Daphnia test 6.8.19</t>
  </si>
  <si>
    <t>7*/II. Daphnia test VII/19</t>
  </si>
  <si>
    <t>*7/I. Daphnia test VII/19</t>
  </si>
  <si>
    <t>6*/I. Daphnia test 5.8.19</t>
  </si>
  <si>
    <t>6*/II. Daphnia test 5.8.19</t>
  </si>
  <si>
    <t>5*/I. Daphnia test 5.8.19</t>
  </si>
  <si>
    <t>5*/II. Daphnia test 5.8.19</t>
  </si>
  <si>
    <t>4*/I. Daphnia test 4.8.19</t>
  </si>
  <si>
    <t>4*/II. Daphnia test 4.8.19</t>
  </si>
  <si>
    <t>3*/I. Daphnia test 3.8.19</t>
  </si>
  <si>
    <t>3*/II. Daphnia test 3.8.19</t>
  </si>
  <si>
    <t>poměr ředění</t>
  </si>
  <si>
    <t>výsledky µg/L</t>
  </si>
  <si>
    <t>X</t>
  </si>
  <si>
    <t>výsledky μg/g</t>
  </si>
  <si>
    <t>ředění</t>
  </si>
  <si>
    <t>vzorek (ml)</t>
  </si>
  <si>
    <t>destl.voda (ml)</t>
  </si>
  <si>
    <t>L</t>
  </si>
  <si>
    <t>kontrola</t>
  </si>
  <si>
    <t>koncentrace Cs+</t>
  </si>
  <si>
    <t>M1(CsCl)</t>
  </si>
  <si>
    <t>M2(Cs)</t>
  </si>
  <si>
    <t>M2/M1</t>
  </si>
  <si>
    <t>g/mol</t>
  </si>
  <si>
    <t>V1</t>
  </si>
  <si>
    <t>l</t>
  </si>
  <si>
    <t>V2</t>
  </si>
  <si>
    <t>mM</t>
  </si>
  <si>
    <t>Koncentrace 1 CsCl</t>
  </si>
  <si>
    <t>Koncentrace 2 CsCl</t>
  </si>
  <si>
    <t>Koncentrace 1 Cs+</t>
  </si>
  <si>
    <t>Koncentrace 2 Cs+</t>
  </si>
  <si>
    <t>koncentrace Cs v 83,3ml</t>
  </si>
  <si>
    <t>koncentrace Cs+ v 83,3ml</t>
  </si>
  <si>
    <t>koncentrace Cs+ v 5l (mM)</t>
  </si>
  <si>
    <t>5l (g/l)</t>
  </si>
  <si>
    <t>koncentrace v 5l (mM)</t>
  </si>
  <si>
    <t>5l (µg/L)</t>
  </si>
  <si>
    <t>účinnost odstranění (%)</t>
  </si>
  <si>
    <t>9*/I.Daphnia test, 6.8.,  VII/19 filtrace, Volume 2,5l</t>
  </si>
  <si>
    <t>9*/II.Daphnia test, 6.8., VII/19 filtrace, Volume 2,32l</t>
  </si>
  <si>
    <t>*7/I. Daphnia test, 5.8.,  VII/19 F.V. 2,65 (51ml)</t>
  </si>
  <si>
    <t>*7/II. Daphnia test, 5.8.,  VII/19 F.V. 2,20</t>
  </si>
  <si>
    <t>*8/II. Daphnia test, 5.8.,  VII/19 filtrace, Volume 1,90l</t>
  </si>
  <si>
    <t>*8/I. Daphnia test, 5.8., VII/19 filtrace, Volume 2,75l</t>
  </si>
  <si>
    <t>VSTUPNÍ 5l</t>
  </si>
  <si>
    <t>VSTUPNÍ 83,3ml</t>
  </si>
  <si>
    <t>C19</t>
  </si>
  <si>
    <t>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</si>
</sst>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0" borderId="0" xfId="0" applyNumberFormat="1"/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8" borderId="1" xfId="0" applyNumberFormat="1" applyFill="1" applyBorder="1"/>
    <xf numFmtId="2" fontId="0" fillId="8" borderId="1" xfId="0" applyNumberFormat="1" applyFill="1" applyBorder="1"/>
    <xf numFmtId="2" fontId="0" fillId="0" borderId="0" xfId="0" applyNumberFormat="1"/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>
        <c:manualLayout>
          <c:xMode val="edge"/>
          <c:yMode val="edge"/>
          <c:x val="0.31091413573303339"/>
          <c:y val="0.6222222222222222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Koncentrace cesia v navážce (μg/g)</c:v>
          </c:tx>
          <c:invertIfNegative val="0"/>
          <c:cat>
            <c:numRef>
              <c:f>Cs_daphnia!$B$9:$B$14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numCache>
            </c:numRef>
          </c:cat>
          <c:val>
            <c:numRef>
              <c:f>Cs_daphnia!$K$9:$K$14</c:f>
              <c:numCache>
                <c:formatCode>General</c:formatCode>
                <c:ptCount val="6"/>
                <c:pt idx="0">
                  <c:v>36.1139896373057</c:v>
                </c:pt>
                <c:pt idx="1">
                  <c:v>36.312849162011176</c:v>
                </c:pt>
                <c:pt idx="2">
                  <c:v>45.505617977528097</c:v>
                </c:pt>
                <c:pt idx="3">
                  <c:v>271.57079646017701</c:v>
                </c:pt>
                <c:pt idx="4">
                  <c:v>353.71428571428572</c:v>
                </c:pt>
                <c:pt idx="5">
                  <c:v>298.01623083859329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901632"/>
        <c:axId val="190903808"/>
        <c:axId val="0"/>
      </c:bar3DChart>
      <c:catAx>
        <c:axId val="19090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Čísla vzorků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903808"/>
        <c:crosses val="autoZero"/>
        <c:auto val="1"/>
        <c:lblAlgn val="ctr"/>
        <c:lblOffset val="100"/>
        <c:noMultiLvlLbl val="0"/>
      </c:catAx>
      <c:valAx>
        <c:axId val="19090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Koncentrace cesia  v navážce </a:t>
                </a:r>
                <a:r>
                  <a:rPr lang="cs-CZ" sz="1000" b="1" i="0" u="none" strike="noStrike" baseline="0">
                    <a:effectLst/>
                  </a:rPr>
                  <a:t>μg/g</a:t>
                </a:r>
                <a:endParaRPr lang="cs-C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901632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>
      <a:outerShdw blurRad="50800" dist="38100" dir="10800000" algn="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cs-CZ"/>
              <a:t>Účinnost</a:t>
            </a:r>
            <a:r>
              <a:rPr lang="cs-CZ" baseline="0"/>
              <a:t> odstranění  řasami (%)</a:t>
            </a:r>
            <a:endParaRPr lang="cs-CZ"/>
          </a:p>
        </c:rich>
      </c:tx>
      <c:layout>
        <c:manualLayout>
          <c:xMode val="edge"/>
          <c:yMode val="edge"/>
          <c:x val="0.31468731214373491"/>
          <c:y val="0.6065644246679602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635065633958382"/>
          <c:y val="0.22445313778512035"/>
          <c:w val="0.8334354315767456"/>
          <c:h val="0.72329244194794118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numRef>
              <c:f>Cs_daphnia!$B$26:$B$37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</c:numCache>
            </c:numRef>
          </c:cat>
          <c:val>
            <c:numRef>
              <c:f>Cs_daphnia!$P$26:$P$37</c:f>
              <c:numCache>
                <c:formatCode>0.00</c:formatCode>
                <c:ptCount val="12"/>
                <c:pt idx="0">
                  <c:v>85.697407877307882</c:v>
                </c:pt>
                <c:pt idx="1">
                  <c:v>-29.295432789136733</c:v>
                </c:pt>
                <c:pt idx="2">
                  <c:v>36.610911712228535</c:v>
                </c:pt>
                <c:pt idx="3">
                  <c:v>75.857224496895697</c:v>
                </c:pt>
                <c:pt idx="4">
                  <c:v>72.539023124431139</c:v>
                </c:pt>
                <c:pt idx="5">
                  <c:v>0</c:v>
                </c:pt>
                <c:pt idx="6">
                  <c:v>79.547293264550277</c:v>
                </c:pt>
                <c:pt idx="7">
                  <c:v>-14.277711060310011</c:v>
                </c:pt>
                <c:pt idx="8">
                  <c:v>91.762422066935471</c:v>
                </c:pt>
                <c:pt idx="9">
                  <c:v>98.12850582074573</c:v>
                </c:pt>
                <c:pt idx="10">
                  <c:v>98.40240045989529</c:v>
                </c:pt>
                <c:pt idx="11">
                  <c:v>87.190884546759392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113280"/>
        <c:axId val="192144128"/>
        <c:axId val="0"/>
      </c:bar3DChart>
      <c:catAx>
        <c:axId val="1921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cs-CZ" b="1"/>
                  <a:t>Čísla</a:t>
                </a:r>
                <a:r>
                  <a:rPr lang="cs-CZ" b="1" baseline="0"/>
                  <a:t> vzorků</a:t>
                </a:r>
                <a:endParaRPr lang="cs-CZ" b="1"/>
              </a:p>
            </c:rich>
          </c:tx>
          <c:layout>
            <c:manualLayout>
              <c:xMode val="edge"/>
              <c:yMode val="edge"/>
              <c:x val="0.46952537763899055"/>
              <c:y val="0.722639650935352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144128"/>
        <c:crosses val="autoZero"/>
        <c:auto val="1"/>
        <c:lblAlgn val="ctr"/>
        <c:lblOffset val="100"/>
        <c:noMultiLvlLbl val="0"/>
      </c:catAx>
      <c:valAx>
        <c:axId val="192144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cs-CZ" b="1"/>
                  <a:t>účinnost odstranění (%)</a:t>
                </a:r>
              </a:p>
            </c:rich>
          </c:tx>
          <c:layout>
            <c:manualLayout>
              <c:xMode val="edge"/>
              <c:yMode val="edge"/>
              <c:x val="9.005029210058418E-3"/>
              <c:y val="0.443586558722413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9211328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Koncentrace Cs u vody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28285417811145"/>
          <c:y val="8.9192247214832446E-2"/>
          <c:w val="0.83657388756637974"/>
          <c:h val="0.78707626921831153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</c:dPt>
          <c:dPt>
            <c:idx val="1"/>
            <c:invertIfNegative val="0"/>
            <c:bubble3D val="0"/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</c:dPt>
          <c:dPt>
            <c:idx val="2"/>
            <c:invertIfNegative val="0"/>
            <c:bubble3D val="0"/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</c:dPt>
          <c:dPt>
            <c:idx val="3"/>
            <c:invertIfNegative val="0"/>
            <c:bubble3D val="0"/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</c:dPt>
          <c:dPt>
            <c:idx val="4"/>
            <c:invertIfNegative val="0"/>
            <c:bubble3D val="0"/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</c:dPt>
          <c:dPt>
            <c:idx val="5"/>
            <c:invertIfNegative val="0"/>
            <c:bubble3D val="0"/>
            <c:spPr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</c:dPt>
          <c:cat>
            <c:numRef>
              <c:f>Cs_daphnia!$B$44:$B$57</c:f>
              <c:numCache>
                <c:formatCode>General</c:formatCode>
                <c:ptCount val="1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</c:numCache>
            </c:numRef>
          </c:cat>
          <c:val>
            <c:numRef>
              <c:f>Cs_daphnia!$I$44:$I$57</c:f>
              <c:numCache>
                <c:formatCode>0.0000</c:formatCode>
                <c:ptCount val="14"/>
                <c:pt idx="0">
                  <c:v>3.1576621525302921</c:v>
                </c:pt>
                <c:pt idx="1">
                  <c:v>3.1576621525302921</c:v>
                </c:pt>
                <c:pt idx="2">
                  <c:v>3.1576621525302921</c:v>
                </c:pt>
                <c:pt idx="3">
                  <c:v>3.1576621525302921</c:v>
                </c:pt>
                <c:pt idx="4">
                  <c:v>3.1576621525302921</c:v>
                </c:pt>
                <c:pt idx="5">
                  <c:v>3.1576621525302921</c:v>
                </c:pt>
                <c:pt idx="6">
                  <c:v>0.39470776906628652</c:v>
                </c:pt>
                <c:pt idx="7">
                  <c:v>0.39470776906628652</c:v>
                </c:pt>
                <c:pt idx="8">
                  <c:v>0.39470776906628652</c:v>
                </c:pt>
                <c:pt idx="9">
                  <c:v>0.39470776906628652</c:v>
                </c:pt>
                <c:pt idx="10">
                  <c:v>0.39470776906628652</c:v>
                </c:pt>
                <c:pt idx="11">
                  <c:v>0.39470776906628652</c:v>
                </c:pt>
                <c:pt idx="12">
                  <c:v>0.39470776906628652</c:v>
                </c:pt>
                <c:pt idx="13">
                  <c:v>0.39470776906628652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91584"/>
        <c:axId val="192697856"/>
        <c:axId val="0"/>
      </c:bar3DChart>
      <c:catAx>
        <c:axId val="1926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Čísla vzorků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2697856"/>
        <c:crosses val="autoZero"/>
        <c:auto val="1"/>
        <c:lblAlgn val="ctr"/>
        <c:lblOffset val="100"/>
        <c:noMultiLvlLbl val="0"/>
      </c:catAx>
      <c:valAx>
        <c:axId val="192697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mM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269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310696</xdr:colOff>
      <xdr:row>75</xdr:row>
      <xdr:rowOff>20412</xdr:rowOff>
    </xdr:from>
    <xdr:to>
      <xdr:col>24</xdr:col>
      <xdr:colOff>145142</xdr:colOff>
      <xdr:row>79</xdr:row>
      <xdr:rowOff>115662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326570</xdr:colOff>
      <xdr:row>66</xdr:row>
      <xdr:rowOff>47626</xdr:rowOff>
    </xdr:from>
    <xdr:to>
      <xdr:col>24</xdr:col>
      <xdr:colOff>335642</xdr:colOff>
      <xdr:row>74</xdr:row>
      <xdr:rowOff>63502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244928</xdr:colOff>
      <xdr:row>64</xdr:row>
      <xdr:rowOff>176893</xdr:rowOff>
    </xdr:from>
    <xdr:to>
      <xdr:col>22</xdr:col>
      <xdr:colOff>421821</xdr:colOff>
      <xdr:row>65</xdr:row>
      <xdr:rowOff>136072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7"/>
  <sheetViews>
    <sheetView tabSelected="1" zoomScale="60" zoomScaleNormal="60" workbookViewId="0">
      <selection activeCell="D3" sqref="D3"/>
    </sheetView>
  </sheetViews>
  <sheetFormatPr defaultRowHeight="15" x14ac:dyDescent="0.25"/>
  <cols>
    <col min="4" max="4" width="53.42578125" customWidth="1"/>
    <col min="5" max="5" width="24.7109375" customWidth="1"/>
    <col min="6" max="6" width="6.28515625" customWidth="1"/>
    <col min="7" max="7" width="5.85546875" customWidth="1"/>
    <col min="8" max="8" width="13.28515625" customWidth="1"/>
    <col min="9" max="9" width="16.85546875" customWidth="1"/>
    <col min="10" max="10" width="21" customWidth="1"/>
    <col min="11" max="11" width="15.140625" customWidth="1"/>
    <col min="12" max="12" width="28" customWidth="1"/>
    <col min="13" max="13" width="25.28515625" customWidth="1"/>
    <col min="14" max="14" width="9.28515625" customWidth="1"/>
    <col min="15" max="15" width="11.140625" customWidth="1"/>
    <col min="16" max="16" width="22.85546875" customWidth="1"/>
    <col min="17" max="17" width="13.85546875" customWidth="1"/>
    <col min="18" max="18" width="17.5703125" customWidth="1"/>
    <col min="19" max="19" width="12.85546875" customWidth="1"/>
    <col min="22" max="22" width="12.5703125" bestFit="1" customWidth="1"/>
  </cols>
  <sheetData>
    <row r="3" spans="2:20" x14ac:dyDescent="0.25">
      <c r="B3" s="2"/>
    </row>
    <row r="4" spans="2:20" x14ac:dyDescent="0.25">
      <c r="F4" s="57" t="s">
        <v>39</v>
      </c>
      <c r="G4" s="57"/>
    </row>
    <row r="5" spans="2:20" x14ac:dyDescent="0.25">
      <c r="B5" s="5" t="s">
        <v>0</v>
      </c>
      <c r="C5" s="5" t="s">
        <v>5</v>
      </c>
      <c r="D5" s="5" t="s">
        <v>1</v>
      </c>
      <c r="E5" s="5" t="s">
        <v>8</v>
      </c>
      <c r="F5" s="5" t="s">
        <v>9</v>
      </c>
      <c r="G5" s="5" t="s">
        <v>10</v>
      </c>
      <c r="H5" s="13" t="s">
        <v>42</v>
      </c>
      <c r="I5" s="10" t="s">
        <v>35</v>
      </c>
      <c r="J5" s="10" t="s">
        <v>36</v>
      </c>
      <c r="K5" s="10" t="s">
        <v>38</v>
      </c>
      <c r="L5" s="10" t="s">
        <v>58</v>
      </c>
      <c r="M5" s="10" t="s">
        <v>59</v>
      </c>
      <c r="N5" s="27" t="s">
        <v>60</v>
      </c>
      <c r="O5" s="33" t="s">
        <v>62</v>
      </c>
      <c r="P5" s="33" t="s">
        <v>63</v>
      </c>
      <c r="Q5" s="37"/>
      <c r="R5" s="14" t="s">
        <v>44</v>
      </c>
      <c r="S5" s="15" t="s">
        <v>47</v>
      </c>
      <c r="T5" s="12"/>
    </row>
    <row r="6" spans="2:20" x14ac:dyDescent="0.25">
      <c r="B6" s="6" t="s">
        <v>2</v>
      </c>
      <c r="C6" s="7">
        <v>0.1249</v>
      </c>
      <c r="D6" s="8" t="s">
        <v>7</v>
      </c>
      <c r="E6" s="54">
        <v>0</v>
      </c>
      <c r="F6" s="12">
        <v>9</v>
      </c>
      <c r="G6" s="12">
        <v>1</v>
      </c>
      <c r="H6" s="12">
        <v>0.05</v>
      </c>
      <c r="I6" s="18">
        <v>4.8611111111111112E-2</v>
      </c>
      <c r="J6" s="19">
        <v>2</v>
      </c>
      <c r="K6" s="20">
        <f>((J6* H6)/(C6))/10</f>
        <v>8.0064051240992792E-2</v>
      </c>
      <c r="L6" s="23">
        <f>$E$6*$S$9</f>
        <v>0</v>
      </c>
      <c r="M6" s="24">
        <f>(L6*S12)/$S$13</f>
        <v>0</v>
      </c>
      <c r="N6" s="29">
        <f t="shared" ref="N6:N14" si="0">M6* $S$7</f>
        <v>0</v>
      </c>
      <c r="O6" s="38">
        <v>0</v>
      </c>
      <c r="P6" s="30"/>
      <c r="Q6" s="34"/>
      <c r="R6" s="12" t="s">
        <v>45</v>
      </c>
      <c r="S6" s="12">
        <v>168.36</v>
      </c>
      <c r="T6" s="12" t="s">
        <v>48</v>
      </c>
    </row>
    <row r="7" spans="2:20" x14ac:dyDescent="0.25">
      <c r="B7" s="6" t="s">
        <v>3</v>
      </c>
      <c r="C7" s="7">
        <v>6.4100000000000004E-2</v>
      </c>
      <c r="D7" s="8" t="s">
        <v>7</v>
      </c>
      <c r="E7" s="55"/>
      <c r="F7" s="12">
        <v>9</v>
      </c>
      <c r="G7" s="12">
        <v>1</v>
      </c>
      <c r="H7" s="12">
        <v>0.05</v>
      </c>
      <c r="I7" s="18">
        <v>4.8611111111111112E-2</v>
      </c>
      <c r="J7" s="19">
        <v>1.62</v>
      </c>
      <c r="K7" s="20">
        <f>((J7* H7)/(C7))/10</f>
        <v>0.12636505460218411</v>
      </c>
      <c r="L7" s="23">
        <f>$E$6*$S$9</f>
        <v>0</v>
      </c>
      <c r="M7" s="24">
        <f>(L7*S13)/$S$13</f>
        <v>0</v>
      </c>
      <c r="N7" s="29">
        <f t="shared" si="0"/>
        <v>0</v>
      </c>
      <c r="O7" s="38">
        <v>0</v>
      </c>
      <c r="P7" s="30"/>
      <c r="Q7" s="34"/>
      <c r="R7" s="12" t="s">
        <v>46</v>
      </c>
      <c r="S7" s="12">
        <v>132.90600000000001</v>
      </c>
      <c r="T7" s="12" t="s">
        <v>48</v>
      </c>
    </row>
    <row r="8" spans="2:20" x14ac:dyDescent="0.25">
      <c r="B8" s="6" t="s">
        <v>4</v>
      </c>
      <c r="C8" s="7">
        <v>0.11</v>
      </c>
      <c r="D8" s="8" t="s">
        <v>7</v>
      </c>
      <c r="E8" s="56"/>
      <c r="F8" s="12">
        <v>9</v>
      </c>
      <c r="G8" s="12">
        <v>1</v>
      </c>
      <c r="H8" s="12">
        <v>0.05</v>
      </c>
      <c r="I8" s="18">
        <v>4.8611111111111112E-2</v>
      </c>
      <c r="J8" s="19">
        <v>3.15</v>
      </c>
      <c r="K8" s="20">
        <f>((J8* H8)/(C8))/10</f>
        <v>0.14318181818181819</v>
      </c>
      <c r="L8" s="23">
        <f>$E$6*$S$9</f>
        <v>0</v>
      </c>
      <c r="M8" s="24">
        <f>(L8*S14)/$S$13</f>
        <v>0</v>
      </c>
      <c r="N8" s="29">
        <f t="shared" si="0"/>
        <v>0</v>
      </c>
      <c r="O8" s="38">
        <v>0</v>
      </c>
      <c r="P8" s="30"/>
      <c r="Q8" s="34"/>
      <c r="R8" s="26"/>
      <c r="S8" s="12"/>
      <c r="T8" s="12"/>
    </row>
    <row r="9" spans="2:20" x14ac:dyDescent="0.25">
      <c r="B9" s="6">
        <v>4</v>
      </c>
      <c r="C9" s="7">
        <v>9.6500000000000002E-2</v>
      </c>
      <c r="D9" s="8" t="s">
        <v>7</v>
      </c>
      <c r="E9" s="58">
        <v>0.5</v>
      </c>
      <c r="F9" s="12">
        <v>9</v>
      </c>
      <c r="G9" s="12">
        <v>1</v>
      </c>
      <c r="H9" s="12">
        <v>0.05</v>
      </c>
      <c r="I9" s="18">
        <v>4.8611111111111112E-2</v>
      </c>
      <c r="J9" s="19">
        <v>697</v>
      </c>
      <c r="K9" s="20">
        <f t="shared" ref="K9:K20" si="1">((J9* H9)/(C9))/10</f>
        <v>36.1139896373057</v>
      </c>
      <c r="L9" s="23">
        <f>$E$9*$S$9</f>
        <v>0.39470776906628652</v>
      </c>
      <c r="M9" s="24">
        <f t="shared" ref="M9:M14" si="2">(L9*$S$12)/$S$13</f>
        <v>6.5758314326443325E-3</v>
      </c>
      <c r="N9" s="31">
        <f t="shared" si="0"/>
        <v>0.87396745238702767</v>
      </c>
      <c r="O9" s="38">
        <f>N9* 1000</f>
        <v>873.96745238702772</v>
      </c>
      <c r="P9" s="30"/>
      <c r="Q9" s="34"/>
      <c r="R9" s="11" t="s">
        <v>47</v>
      </c>
      <c r="S9" s="16">
        <f>S7/S6</f>
        <v>0.78941553813257304</v>
      </c>
      <c r="T9" s="12" t="s">
        <v>48</v>
      </c>
    </row>
    <row r="10" spans="2:20" x14ac:dyDescent="0.25">
      <c r="B10" s="6">
        <v>5</v>
      </c>
      <c r="C10" s="7">
        <v>0.14319999999999999</v>
      </c>
      <c r="D10" s="8" t="s">
        <v>7</v>
      </c>
      <c r="E10" s="58"/>
      <c r="F10" s="12">
        <v>9</v>
      </c>
      <c r="G10" s="12">
        <v>1</v>
      </c>
      <c r="H10" s="12">
        <v>0.05</v>
      </c>
      <c r="I10" s="18">
        <v>4.8611111111111098E-2</v>
      </c>
      <c r="J10" s="19">
        <v>1040</v>
      </c>
      <c r="K10" s="20">
        <f t="shared" si="1"/>
        <v>36.312849162011176</v>
      </c>
      <c r="L10" s="23">
        <f>$E$9*$S$9</f>
        <v>0.39470776906628652</v>
      </c>
      <c r="M10" s="24">
        <f t="shared" si="2"/>
        <v>6.5758314326443325E-3</v>
      </c>
      <c r="N10" s="31">
        <f t="shared" si="0"/>
        <v>0.87396745238702767</v>
      </c>
      <c r="O10" s="38">
        <f t="shared" ref="O10:O36" si="3">N10* 1000</f>
        <v>873.96745238702772</v>
      </c>
      <c r="P10" s="30"/>
      <c r="Q10" s="34"/>
    </row>
    <row r="11" spans="2:20" x14ac:dyDescent="0.25">
      <c r="B11" s="6">
        <v>6</v>
      </c>
      <c r="C11" s="7">
        <v>9.7900000000000001E-2</v>
      </c>
      <c r="D11" s="8" t="s">
        <v>7</v>
      </c>
      <c r="E11" s="58"/>
      <c r="F11" s="12">
        <v>9</v>
      </c>
      <c r="G11" s="12">
        <v>1</v>
      </c>
      <c r="H11" s="12">
        <v>0.05</v>
      </c>
      <c r="I11" s="18">
        <v>4.8611111111111098E-2</v>
      </c>
      <c r="J11" s="19">
        <v>891</v>
      </c>
      <c r="K11" s="20">
        <f t="shared" si="1"/>
        <v>45.505617977528097</v>
      </c>
      <c r="L11" s="23">
        <f>$E$9*$S$9</f>
        <v>0.39470776906628652</v>
      </c>
      <c r="M11" s="24">
        <f t="shared" si="2"/>
        <v>6.5758314326443325E-3</v>
      </c>
      <c r="N11" s="31">
        <f t="shared" si="0"/>
        <v>0.87396745238702767</v>
      </c>
      <c r="O11" s="38">
        <f t="shared" si="3"/>
        <v>873.96745238702772</v>
      </c>
      <c r="P11" s="30"/>
      <c r="Q11" s="34"/>
    </row>
    <row r="12" spans="2:20" x14ac:dyDescent="0.25">
      <c r="B12" s="6">
        <v>7</v>
      </c>
      <c r="C12" s="7">
        <v>9.0399999999999994E-2</v>
      </c>
      <c r="D12" s="8" t="s">
        <v>7</v>
      </c>
      <c r="E12" s="59">
        <v>4</v>
      </c>
      <c r="F12" s="12">
        <v>9</v>
      </c>
      <c r="G12" s="12">
        <v>1</v>
      </c>
      <c r="H12" s="12">
        <v>0.05</v>
      </c>
      <c r="I12" s="18">
        <v>4.8611111111111098E-2</v>
      </c>
      <c r="J12" s="19">
        <v>4910</v>
      </c>
      <c r="K12" s="20">
        <f t="shared" si="1"/>
        <v>271.57079646017701</v>
      </c>
      <c r="L12" s="23">
        <f>$E$12*$S$9</f>
        <v>3.1576621525302921</v>
      </c>
      <c r="M12" s="24">
        <f t="shared" si="2"/>
        <v>5.260665146115466E-2</v>
      </c>
      <c r="N12" s="31">
        <f t="shared" si="0"/>
        <v>6.9917396190962213</v>
      </c>
      <c r="O12" s="38">
        <f t="shared" si="3"/>
        <v>6991.7396190962218</v>
      </c>
      <c r="P12" s="30"/>
      <c r="Q12" s="34"/>
      <c r="R12" s="17" t="s">
        <v>49</v>
      </c>
      <c r="S12" s="17">
        <v>8.3299999999999999E-2</v>
      </c>
      <c r="T12" s="17" t="s">
        <v>50</v>
      </c>
    </row>
    <row r="13" spans="2:20" x14ac:dyDescent="0.25">
      <c r="B13" s="6">
        <v>8</v>
      </c>
      <c r="C13" s="7">
        <v>8.7499999999999994E-2</v>
      </c>
      <c r="D13" s="8" t="s">
        <v>7</v>
      </c>
      <c r="E13" s="59"/>
      <c r="F13" s="12">
        <v>9</v>
      </c>
      <c r="G13" s="12">
        <v>1</v>
      </c>
      <c r="H13" s="12">
        <v>0.05</v>
      </c>
      <c r="I13" s="18">
        <v>4.8611111111111098E-2</v>
      </c>
      <c r="J13" s="19">
        <v>6190</v>
      </c>
      <c r="K13" s="20">
        <f t="shared" si="1"/>
        <v>353.71428571428572</v>
      </c>
      <c r="L13" s="23">
        <f>$E$12*$S$9</f>
        <v>3.1576621525302921</v>
      </c>
      <c r="M13" s="24">
        <f>(L13*$S$12)/$S$13</f>
        <v>5.260665146115466E-2</v>
      </c>
      <c r="N13" s="31">
        <f t="shared" si="0"/>
        <v>6.9917396190962213</v>
      </c>
      <c r="O13" s="38">
        <f t="shared" si="3"/>
        <v>6991.7396190962218</v>
      </c>
      <c r="P13" s="30"/>
      <c r="Q13" s="34"/>
      <c r="R13" s="17" t="s">
        <v>51</v>
      </c>
      <c r="S13" s="17">
        <v>5</v>
      </c>
      <c r="T13" s="17" t="s">
        <v>50</v>
      </c>
    </row>
    <row r="14" spans="2:20" x14ac:dyDescent="0.25">
      <c r="B14" s="6">
        <v>9</v>
      </c>
      <c r="C14" s="7">
        <v>0.1109</v>
      </c>
      <c r="D14" s="8" t="s">
        <v>7</v>
      </c>
      <c r="E14" s="59"/>
      <c r="F14" s="12">
        <v>9</v>
      </c>
      <c r="G14" s="12">
        <v>1</v>
      </c>
      <c r="H14" s="12">
        <v>0.05</v>
      </c>
      <c r="I14" s="18">
        <v>4.8611111111111098E-2</v>
      </c>
      <c r="J14" s="19">
        <v>6610</v>
      </c>
      <c r="K14" s="20">
        <f t="shared" si="1"/>
        <v>298.01623083859329</v>
      </c>
      <c r="L14" s="23">
        <f>$E$12*$S$9</f>
        <v>3.1576621525302921</v>
      </c>
      <c r="M14" s="24">
        <f t="shared" si="2"/>
        <v>5.260665146115466E-2</v>
      </c>
      <c r="N14" s="31">
        <f t="shared" si="0"/>
        <v>6.9917396190962213</v>
      </c>
      <c r="O14" s="38">
        <f t="shared" si="3"/>
        <v>6991.7396190962218</v>
      </c>
      <c r="P14" s="30"/>
      <c r="Q14" s="34"/>
    </row>
    <row r="15" spans="2:20" x14ac:dyDescent="0.25">
      <c r="B15" s="6">
        <v>10</v>
      </c>
      <c r="C15" s="7">
        <v>0.17960000000000001</v>
      </c>
      <c r="D15" s="8" t="s">
        <v>6</v>
      </c>
      <c r="E15" s="8"/>
      <c r="F15" s="12">
        <v>9</v>
      </c>
      <c r="G15" s="12">
        <v>1</v>
      </c>
      <c r="H15" s="12">
        <v>0.05</v>
      </c>
      <c r="I15" s="18">
        <v>4.8611111111111098E-2</v>
      </c>
      <c r="J15" s="19">
        <v>13.1</v>
      </c>
      <c r="K15" s="20">
        <f t="shared" si="1"/>
        <v>0.36469933184855235</v>
      </c>
      <c r="L15" s="23"/>
      <c r="M15" s="24"/>
      <c r="N15" s="29"/>
      <c r="O15" s="39"/>
      <c r="P15" s="28"/>
      <c r="Q15" s="35"/>
      <c r="R15" s="12" t="s">
        <v>53</v>
      </c>
      <c r="S15" s="12">
        <v>0.5</v>
      </c>
      <c r="T15" s="12" t="s">
        <v>52</v>
      </c>
    </row>
    <row r="16" spans="2:20" x14ac:dyDescent="0.25">
      <c r="B16" s="6">
        <v>11</v>
      </c>
      <c r="C16" s="7">
        <v>6.0699999999999997E-2</v>
      </c>
      <c r="D16" s="8" t="s">
        <v>6</v>
      </c>
      <c r="E16" s="8"/>
      <c r="F16" s="12">
        <v>9</v>
      </c>
      <c r="G16" s="12">
        <v>1</v>
      </c>
      <c r="H16" s="12">
        <v>0.05</v>
      </c>
      <c r="I16" s="18">
        <v>4.8611111111111098E-2</v>
      </c>
      <c r="J16" s="19">
        <v>2.87</v>
      </c>
      <c r="K16" s="20">
        <f t="shared" si="1"/>
        <v>0.23640856672158156</v>
      </c>
      <c r="L16" s="23"/>
      <c r="M16" s="24"/>
      <c r="N16" s="29"/>
      <c r="O16" s="39"/>
      <c r="P16" s="28"/>
      <c r="Q16" s="35"/>
      <c r="R16" s="12" t="s">
        <v>54</v>
      </c>
      <c r="S16" s="12">
        <v>4</v>
      </c>
      <c r="T16" s="12" t="s">
        <v>52</v>
      </c>
    </row>
    <row r="17" spans="2:19" x14ac:dyDescent="0.25">
      <c r="B17" s="6">
        <v>12</v>
      </c>
      <c r="C17" s="7">
        <v>0.19570000000000001</v>
      </c>
      <c r="D17" s="8" t="s">
        <v>6</v>
      </c>
      <c r="E17" s="8"/>
      <c r="F17" s="12">
        <v>9</v>
      </c>
      <c r="G17" s="12">
        <v>1</v>
      </c>
      <c r="H17" s="12">
        <v>0.05</v>
      </c>
      <c r="I17" s="18">
        <v>4.8611111111111098E-2</v>
      </c>
      <c r="J17" s="19">
        <v>2.2000000000000002</v>
      </c>
      <c r="K17" s="20">
        <f t="shared" si="1"/>
        <v>5.620848237097599E-2</v>
      </c>
      <c r="L17" s="23"/>
      <c r="M17" s="24"/>
      <c r="N17" s="29"/>
      <c r="O17" s="39"/>
      <c r="P17" s="28"/>
      <c r="Q17" s="35"/>
    </row>
    <row r="18" spans="2:19" x14ac:dyDescent="0.25">
      <c r="B18" s="6">
        <v>13</v>
      </c>
      <c r="C18" s="7">
        <v>0.185</v>
      </c>
      <c r="D18" s="8" t="s">
        <v>6</v>
      </c>
      <c r="E18" s="8"/>
      <c r="F18" s="12">
        <v>9</v>
      </c>
      <c r="G18" s="12">
        <v>1</v>
      </c>
      <c r="H18" s="12">
        <v>0.05</v>
      </c>
      <c r="I18" s="18">
        <v>4.8611111111111098E-2</v>
      </c>
      <c r="J18" s="19">
        <v>1.98</v>
      </c>
      <c r="K18" s="20">
        <f t="shared" si="1"/>
        <v>5.3513513513513522E-2</v>
      </c>
      <c r="L18" s="23"/>
      <c r="M18" s="24"/>
      <c r="N18" s="29"/>
      <c r="O18" s="39"/>
      <c r="P18" s="28"/>
      <c r="Q18" s="35"/>
    </row>
    <row r="19" spans="2:19" x14ac:dyDescent="0.25">
      <c r="B19" s="6">
        <v>14</v>
      </c>
      <c r="C19" s="7">
        <v>0.1062</v>
      </c>
      <c r="D19" s="8" t="s">
        <v>6</v>
      </c>
      <c r="E19" s="8"/>
      <c r="F19" s="12">
        <v>9</v>
      </c>
      <c r="G19" s="12">
        <v>1</v>
      </c>
      <c r="H19" s="12">
        <v>0.05</v>
      </c>
      <c r="I19" s="18">
        <v>4.8611111111111098E-2</v>
      </c>
      <c r="J19" s="19">
        <v>4.28</v>
      </c>
      <c r="K19" s="20">
        <f t="shared" si="1"/>
        <v>0.20150659133709983</v>
      </c>
      <c r="L19" s="23"/>
      <c r="M19" s="24"/>
      <c r="N19" s="29"/>
      <c r="O19" s="39"/>
      <c r="P19" s="28"/>
      <c r="Q19" s="35"/>
      <c r="R19" s="15" t="s">
        <v>71</v>
      </c>
      <c r="S19" s="8"/>
    </row>
    <row r="20" spans="2:19" x14ac:dyDescent="0.25">
      <c r="B20" s="6">
        <v>15</v>
      </c>
      <c r="C20" s="7">
        <v>4.58E-2</v>
      </c>
      <c r="D20" s="8" t="s">
        <v>6</v>
      </c>
      <c r="E20" s="8"/>
      <c r="F20" s="12">
        <v>9</v>
      </c>
      <c r="G20" s="12">
        <v>1</v>
      </c>
      <c r="H20" s="12">
        <v>0.05</v>
      </c>
      <c r="I20" s="18">
        <v>4.8611111111111098E-2</v>
      </c>
      <c r="J20" s="19">
        <v>1.66</v>
      </c>
      <c r="K20" s="20">
        <f t="shared" si="1"/>
        <v>0.18122270742358079</v>
      </c>
      <c r="L20" s="23"/>
      <c r="M20" s="24"/>
      <c r="N20" s="29"/>
      <c r="O20" s="39"/>
      <c r="P20" s="28"/>
      <c r="Q20" s="35"/>
      <c r="R20" s="15" t="s">
        <v>55</v>
      </c>
      <c r="S20" s="43">
        <f>S15*S9</f>
        <v>0.39470776906628652</v>
      </c>
    </row>
    <row r="21" spans="2:19" x14ac:dyDescent="0.25">
      <c r="B21" s="6">
        <v>16</v>
      </c>
      <c r="C21" s="7"/>
      <c r="D21" s="8" t="s">
        <v>11</v>
      </c>
      <c r="E21" s="54">
        <v>0</v>
      </c>
      <c r="F21" s="12">
        <v>9</v>
      </c>
      <c r="G21" s="12">
        <v>1</v>
      </c>
      <c r="H21" s="12">
        <v>0.05</v>
      </c>
      <c r="I21" s="18">
        <v>4.8611111111111098E-2</v>
      </c>
      <c r="J21" s="19">
        <v>1.08</v>
      </c>
      <c r="K21" s="12"/>
      <c r="L21" s="23">
        <f>E21*S9</f>
        <v>0</v>
      </c>
      <c r="M21" s="24">
        <f t="shared" ref="M21:M37" si="4">(L21*$S$12)/$S$13</f>
        <v>0</v>
      </c>
      <c r="N21" s="29">
        <f t="shared" ref="N21:N37" si="5">M21* $S$7</f>
        <v>0</v>
      </c>
      <c r="O21" s="39">
        <f t="shared" si="3"/>
        <v>0</v>
      </c>
      <c r="P21" s="28"/>
      <c r="Q21" s="35"/>
      <c r="R21" s="15" t="s">
        <v>56</v>
      </c>
      <c r="S21" s="43">
        <f>S16*S9</f>
        <v>3.1576621525302921</v>
      </c>
    </row>
    <row r="22" spans="2:19" x14ac:dyDescent="0.25">
      <c r="B22" s="6">
        <v>17</v>
      </c>
      <c r="C22" s="7"/>
      <c r="D22" s="8" t="s">
        <v>11</v>
      </c>
      <c r="E22" s="55"/>
      <c r="F22" s="12">
        <v>9</v>
      </c>
      <c r="G22" s="12">
        <v>1</v>
      </c>
      <c r="H22" s="12">
        <v>0.05</v>
      </c>
      <c r="I22" s="18">
        <v>4.8611111111111098E-2</v>
      </c>
      <c r="J22" s="19">
        <v>0.84</v>
      </c>
      <c r="K22" s="12"/>
      <c r="L22" s="23">
        <f>E22*S10</f>
        <v>0</v>
      </c>
      <c r="M22" s="24">
        <f t="shared" si="4"/>
        <v>0</v>
      </c>
      <c r="N22" s="29">
        <f t="shared" si="5"/>
        <v>0</v>
      </c>
      <c r="O22" s="39">
        <f t="shared" si="3"/>
        <v>0</v>
      </c>
      <c r="P22" s="28"/>
      <c r="Q22" s="35"/>
      <c r="S22" s="25"/>
    </row>
    <row r="23" spans="2:19" x14ac:dyDescent="0.25">
      <c r="B23" s="6">
        <v>18</v>
      </c>
      <c r="C23" s="7"/>
      <c r="D23" s="8" t="s">
        <v>11</v>
      </c>
      <c r="E23" s="56"/>
      <c r="F23" s="12">
        <v>9</v>
      </c>
      <c r="G23" s="12">
        <v>1</v>
      </c>
      <c r="H23" s="12">
        <v>0.05</v>
      </c>
      <c r="I23" s="18">
        <v>4.8611111111111098E-2</v>
      </c>
      <c r="J23" s="19">
        <v>1.53</v>
      </c>
      <c r="K23" s="12"/>
      <c r="L23" s="23">
        <f>E23*S11</f>
        <v>0</v>
      </c>
      <c r="M23" s="24">
        <f t="shared" si="4"/>
        <v>0</v>
      </c>
      <c r="N23" s="29">
        <f t="shared" si="5"/>
        <v>0</v>
      </c>
      <c r="O23" s="39">
        <f t="shared" si="3"/>
        <v>0</v>
      </c>
      <c r="P23" s="28"/>
      <c r="Q23" s="35"/>
      <c r="S23" s="25"/>
    </row>
    <row r="24" spans="2:19" x14ac:dyDescent="0.25">
      <c r="B24" s="6" t="s">
        <v>72</v>
      </c>
      <c r="C24" s="7"/>
      <c r="D24" s="8" t="s">
        <v>12</v>
      </c>
      <c r="E24" s="60">
        <v>0</v>
      </c>
      <c r="F24" s="12">
        <v>9</v>
      </c>
      <c r="G24" s="12">
        <v>1</v>
      </c>
      <c r="H24" s="12">
        <v>0.05</v>
      </c>
      <c r="I24" s="18">
        <v>4.8611111111111098E-2</v>
      </c>
      <c r="J24" s="19">
        <v>4.01</v>
      </c>
      <c r="K24" s="12"/>
      <c r="L24" s="23">
        <f>$E$24*$S$9</f>
        <v>0</v>
      </c>
      <c r="M24" s="24">
        <f t="shared" si="4"/>
        <v>0</v>
      </c>
      <c r="N24" s="31">
        <f t="shared" si="5"/>
        <v>0</v>
      </c>
      <c r="O24" s="38">
        <f t="shared" si="3"/>
        <v>0</v>
      </c>
      <c r="P24" s="41">
        <v>0</v>
      </c>
      <c r="Q24" s="34"/>
      <c r="R24" s="15" t="s">
        <v>70</v>
      </c>
      <c r="S24" s="42"/>
    </row>
    <row r="25" spans="2:19" x14ac:dyDescent="0.25">
      <c r="B25" s="6" t="s">
        <v>73</v>
      </c>
      <c r="C25" s="7"/>
      <c r="D25" s="8" t="s">
        <v>13</v>
      </c>
      <c r="E25" s="61"/>
      <c r="F25" s="12">
        <v>27</v>
      </c>
      <c r="G25" s="12">
        <v>3</v>
      </c>
      <c r="H25" s="12">
        <v>0.05</v>
      </c>
      <c r="I25" s="18">
        <v>4.8611111111111098E-2</v>
      </c>
      <c r="J25" s="19">
        <v>1.92</v>
      </c>
      <c r="K25" s="12">
        <f>AVERAGE(K9:K14)</f>
        <v>173.53896163165018</v>
      </c>
      <c r="L25" s="23">
        <f>$E$24*$S$9</f>
        <v>0</v>
      </c>
      <c r="M25" s="24">
        <f t="shared" si="4"/>
        <v>0</v>
      </c>
      <c r="N25" s="31">
        <f t="shared" si="5"/>
        <v>0</v>
      </c>
      <c r="O25" s="38">
        <f t="shared" si="3"/>
        <v>0</v>
      </c>
      <c r="P25" s="41">
        <v>0</v>
      </c>
      <c r="Q25" s="34"/>
      <c r="R25" s="15" t="s">
        <v>55</v>
      </c>
      <c r="S25" s="44">
        <f>(((S20* S12)/S13)* S7)* 1000</f>
        <v>873.96745238702772</v>
      </c>
    </row>
    <row r="26" spans="2:19" x14ac:dyDescent="0.25">
      <c r="B26" s="6">
        <v>21</v>
      </c>
      <c r="C26" s="7"/>
      <c r="D26" s="8" t="s">
        <v>14</v>
      </c>
      <c r="E26" s="62">
        <v>0.5</v>
      </c>
      <c r="F26" s="12">
        <v>27</v>
      </c>
      <c r="G26" s="12">
        <v>3</v>
      </c>
      <c r="H26" s="12">
        <v>0.05</v>
      </c>
      <c r="I26" s="18">
        <v>4.8611111111111098E-2</v>
      </c>
      <c r="J26" s="19">
        <v>125</v>
      </c>
      <c r="K26" s="12"/>
      <c r="L26" s="23">
        <f>$E$26*$S$9</f>
        <v>0.39470776906628652</v>
      </c>
      <c r="M26" s="24">
        <f t="shared" si="4"/>
        <v>6.5758314326443325E-3</v>
      </c>
      <c r="N26" s="31">
        <f t="shared" si="5"/>
        <v>0.87396745238702767</v>
      </c>
      <c r="O26" s="38">
        <f t="shared" si="3"/>
        <v>873.96745238702772</v>
      </c>
      <c r="P26" s="41">
        <f>((O26-J26)/O26)*100</f>
        <v>85.697407877307882</v>
      </c>
      <c r="Q26" s="34"/>
      <c r="R26" s="15" t="s">
        <v>56</v>
      </c>
      <c r="S26" s="44">
        <f>(((S21*S12)/S13)*S7)*1000</f>
        <v>6991.7396190962218</v>
      </c>
    </row>
    <row r="27" spans="2:19" x14ac:dyDescent="0.25">
      <c r="B27" s="6">
        <v>22</v>
      </c>
      <c r="C27" s="7"/>
      <c r="D27" s="8" t="s">
        <v>15</v>
      </c>
      <c r="E27" s="62"/>
      <c r="F27" s="12">
        <v>27</v>
      </c>
      <c r="G27" s="12">
        <v>3</v>
      </c>
      <c r="H27" s="12">
        <v>0.05</v>
      </c>
      <c r="I27" s="18">
        <v>4.8611111111111098E-2</v>
      </c>
      <c r="J27" s="19">
        <v>1130</v>
      </c>
      <c r="K27" s="12"/>
      <c r="L27" s="23">
        <f>$E$26*$S$9</f>
        <v>0.39470776906628652</v>
      </c>
      <c r="M27" s="24">
        <f t="shared" si="4"/>
        <v>6.5758314326443325E-3</v>
      </c>
      <c r="N27" s="31">
        <f t="shared" si="5"/>
        <v>0.87396745238702767</v>
      </c>
      <c r="O27" s="38">
        <f t="shared" si="3"/>
        <v>873.96745238702772</v>
      </c>
      <c r="P27" s="41">
        <f t="shared" ref="P27:P37" si="6">((O27-J27)/O27)*100</f>
        <v>-29.295432789136733</v>
      </c>
      <c r="Q27" s="34"/>
    </row>
    <row r="28" spans="2:19" x14ac:dyDescent="0.25">
      <c r="B28" s="6">
        <v>23</v>
      </c>
      <c r="C28" s="7"/>
      <c r="D28" s="8" t="s">
        <v>16</v>
      </c>
      <c r="E28" s="62"/>
      <c r="F28" s="12">
        <v>27</v>
      </c>
      <c r="G28" s="12">
        <v>3</v>
      </c>
      <c r="H28" s="12">
        <v>0.05</v>
      </c>
      <c r="I28" s="18">
        <v>4.8611111111111098E-2</v>
      </c>
      <c r="J28" s="19">
        <v>554</v>
      </c>
      <c r="K28" s="12"/>
      <c r="L28" s="23">
        <f>$E$26*$S$9</f>
        <v>0.39470776906628652</v>
      </c>
      <c r="M28" s="24">
        <f t="shared" si="4"/>
        <v>6.5758314326443325E-3</v>
      </c>
      <c r="N28" s="31">
        <f t="shared" si="5"/>
        <v>0.87396745238702767</v>
      </c>
      <c r="O28" s="38">
        <f t="shared" si="3"/>
        <v>873.96745238702772</v>
      </c>
      <c r="P28" s="41">
        <f t="shared" si="6"/>
        <v>36.610911712228535</v>
      </c>
      <c r="Q28" s="34"/>
    </row>
    <row r="29" spans="2:19" x14ac:dyDescent="0.25">
      <c r="B29" s="6">
        <v>24</v>
      </c>
      <c r="C29" s="7"/>
      <c r="D29" s="8" t="s">
        <v>17</v>
      </c>
      <c r="E29" s="62"/>
      <c r="F29" s="12">
        <v>36</v>
      </c>
      <c r="G29" s="12">
        <v>4</v>
      </c>
      <c r="H29" s="12">
        <v>0.05</v>
      </c>
      <c r="I29" s="18">
        <v>4.8611111111111098E-2</v>
      </c>
      <c r="J29" s="19">
        <v>211</v>
      </c>
      <c r="K29" s="12"/>
      <c r="L29" s="23">
        <f>$E$26*$S$9</f>
        <v>0.39470776906628652</v>
      </c>
      <c r="M29" s="24">
        <f t="shared" si="4"/>
        <v>6.5758314326443325E-3</v>
      </c>
      <c r="N29" s="31">
        <f t="shared" si="5"/>
        <v>0.87396745238702767</v>
      </c>
      <c r="O29" s="38">
        <f t="shared" si="3"/>
        <v>873.96745238702772</v>
      </c>
      <c r="P29" s="41">
        <f t="shared" si="6"/>
        <v>75.857224496895697</v>
      </c>
      <c r="Q29" s="34"/>
    </row>
    <row r="30" spans="2:19" x14ac:dyDescent="0.25">
      <c r="B30" s="6">
        <v>25</v>
      </c>
      <c r="C30" s="7"/>
      <c r="D30" s="8" t="s">
        <v>18</v>
      </c>
      <c r="E30" s="62"/>
      <c r="F30" s="12">
        <v>36</v>
      </c>
      <c r="G30" s="12">
        <v>4</v>
      </c>
      <c r="H30" s="12">
        <v>0.05</v>
      </c>
      <c r="I30" s="18">
        <v>4.8611111111111098E-2</v>
      </c>
      <c r="J30" s="19">
        <v>240</v>
      </c>
      <c r="K30" s="12"/>
      <c r="L30" s="23">
        <f>$E$26*$S$9</f>
        <v>0.39470776906628652</v>
      </c>
      <c r="M30" s="24">
        <f t="shared" si="4"/>
        <v>6.5758314326443325E-3</v>
      </c>
      <c r="N30" s="32">
        <f t="shared" si="5"/>
        <v>0.87396745238702767</v>
      </c>
      <c r="O30" s="40">
        <f t="shared" si="3"/>
        <v>873.96745238702772</v>
      </c>
      <c r="P30" s="41">
        <f t="shared" si="6"/>
        <v>72.539023124431139</v>
      </c>
      <c r="Q30" s="36"/>
    </row>
    <row r="31" spans="2:19" x14ac:dyDescent="0.25">
      <c r="B31" s="6">
        <v>26</v>
      </c>
      <c r="C31" s="7"/>
      <c r="D31" s="8" t="s">
        <v>19</v>
      </c>
      <c r="E31" s="63"/>
      <c r="F31" s="12">
        <v>36</v>
      </c>
      <c r="G31" s="12">
        <v>4</v>
      </c>
      <c r="H31" s="12">
        <v>0.05</v>
      </c>
      <c r="I31" s="18">
        <v>4.8611111111111098E-2</v>
      </c>
      <c r="J31" s="19" t="s">
        <v>37</v>
      </c>
      <c r="K31" s="12"/>
      <c r="L31" s="23" t="s">
        <v>37</v>
      </c>
      <c r="M31" s="24" t="s">
        <v>37</v>
      </c>
      <c r="N31" s="32" t="s">
        <v>37</v>
      </c>
      <c r="O31" s="40" t="s">
        <v>37</v>
      </c>
      <c r="P31" s="41" t="s">
        <v>37</v>
      </c>
      <c r="Q31" s="36"/>
    </row>
    <row r="32" spans="2:19" x14ac:dyDescent="0.25">
      <c r="B32" s="6">
        <v>27</v>
      </c>
      <c r="C32" s="7"/>
      <c r="D32" s="9" t="s">
        <v>66</v>
      </c>
      <c r="E32" s="48">
        <v>4</v>
      </c>
      <c r="F32" s="12">
        <v>36</v>
      </c>
      <c r="G32" s="12">
        <v>4</v>
      </c>
      <c r="H32" s="12">
        <v>0.05</v>
      </c>
      <c r="I32" s="18">
        <v>4.8611111111111098E-2</v>
      </c>
      <c r="J32" s="19">
        <v>1430</v>
      </c>
      <c r="K32" s="12"/>
      <c r="L32" s="23">
        <f t="shared" ref="L32:L37" si="7">$E$32*$S$9</f>
        <v>3.1576621525302921</v>
      </c>
      <c r="M32" s="24">
        <f t="shared" si="4"/>
        <v>5.260665146115466E-2</v>
      </c>
      <c r="N32" s="32">
        <f t="shared" si="5"/>
        <v>6.9917396190962213</v>
      </c>
      <c r="O32" s="38">
        <f t="shared" si="3"/>
        <v>6991.7396190962218</v>
      </c>
      <c r="P32" s="41">
        <f t="shared" si="6"/>
        <v>79.547293264550277</v>
      </c>
      <c r="Q32" s="36"/>
    </row>
    <row r="33" spans="2:20" x14ac:dyDescent="0.25">
      <c r="B33" s="6">
        <v>28</v>
      </c>
      <c r="C33" s="7"/>
      <c r="D33" s="9" t="s">
        <v>67</v>
      </c>
      <c r="E33" s="49"/>
      <c r="F33" s="12">
        <v>36</v>
      </c>
      <c r="G33" s="12">
        <v>4</v>
      </c>
      <c r="H33" s="12">
        <v>0.05</v>
      </c>
      <c r="I33" s="18">
        <v>4.8611111111111098E-2</v>
      </c>
      <c r="J33" s="19">
        <v>7990</v>
      </c>
      <c r="K33" s="12"/>
      <c r="L33" s="23">
        <f t="shared" si="7"/>
        <v>3.1576621525302921</v>
      </c>
      <c r="M33" s="24">
        <f t="shared" si="4"/>
        <v>5.260665146115466E-2</v>
      </c>
      <c r="N33" s="32">
        <f t="shared" si="5"/>
        <v>6.9917396190962213</v>
      </c>
      <c r="O33" s="38">
        <f t="shared" si="3"/>
        <v>6991.7396190962218</v>
      </c>
      <c r="P33" s="41">
        <f t="shared" si="6"/>
        <v>-14.277711060310011</v>
      </c>
      <c r="Q33" s="36"/>
    </row>
    <row r="34" spans="2:20" x14ac:dyDescent="0.25">
      <c r="B34" s="6">
        <v>29</v>
      </c>
      <c r="C34" s="7"/>
      <c r="D34" s="9" t="s">
        <v>68</v>
      </c>
      <c r="E34" s="49"/>
      <c r="F34" s="12">
        <v>18</v>
      </c>
      <c r="G34" s="12">
        <v>2</v>
      </c>
      <c r="H34" s="12">
        <v>0.05</v>
      </c>
      <c r="I34" s="18">
        <v>4.8611111111111098E-2</v>
      </c>
      <c r="J34" s="19">
        <v>575.95000000000005</v>
      </c>
      <c r="K34" s="12"/>
      <c r="L34" s="23">
        <f t="shared" si="7"/>
        <v>3.1576621525302921</v>
      </c>
      <c r="M34" s="24">
        <f t="shared" si="4"/>
        <v>5.260665146115466E-2</v>
      </c>
      <c r="N34" s="32">
        <f t="shared" si="5"/>
        <v>6.9917396190962213</v>
      </c>
      <c r="O34" s="38">
        <f t="shared" si="3"/>
        <v>6991.7396190962218</v>
      </c>
      <c r="P34" s="41">
        <f t="shared" si="6"/>
        <v>91.762422066935471</v>
      </c>
      <c r="Q34" s="36"/>
      <c r="R34" s="45"/>
      <c r="T34" s="45"/>
    </row>
    <row r="35" spans="2:20" x14ac:dyDescent="0.25">
      <c r="B35" s="6">
        <v>30</v>
      </c>
      <c r="C35" s="7"/>
      <c r="D35" s="9" t="s">
        <v>69</v>
      </c>
      <c r="E35" s="49"/>
      <c r="F35" s="12">
        <v>18</v>
      </c>
      <c r="G35" s="12">
        <v>2</v>
      </c>
      <c r="H35" s="12">
        <v>0.05</v>
      </c>
      <c r="I35" s="18">
        <v>4.8611111111111098E-2</v>
      </c>
      <c r="J35" s="19">
        <v>130.85</v>
      </c>
      <c r="K35" s="12"/>
      <c r="L35" s="23">
        <f t="shared" si="7"/>
        <v>3.1576621525302921</v>
      </c>
      <c r="M35" s="24">
        <f t="shared" si="4"/>
        <v>5.260665146115466E-2</v>
      </c>
      <c r="N35" s="32">
        <f t="shared" si="5"/>
        <v>6.9917396190962213</v>
      </c>
      <c r="O35" s="38">
        <f t="shared" si="3"/>
        <v>6991.7396190962218</v>
      </c>
      <c r="P35" s="41">
        <f t="shared" si="6"/>
        <v>98.12850582074573</v>
      </c>
      <c r="Q35" s="36"/>
    </row>
    <row r="36" spans="2:20" x14ac:dyDescent="0.25">
      <c r="B36" s="6">
        <v>31</v>
      </c>
      <c r="C36" s="7"/>
      <c r="D36" s="9" t="s">
        <v>64</v>
      </c>
      <c r="E36" s="49"/>
      <c r="F36" s="12">
        <v>18</v>
      </c>
      <c r="G36" s="12">
        <v>2</v>
      </c>
      <c r="H36" s="12">
        <v>0.05</v>
      </c>
      <c r="I36" s="18">
        <v>4.8611111111111098E-2</v>
      </c>
      <c r="J36" s="19">
        <v>111.7</v>
      </c>
      <c r="K36" s="12"/>
      <c r="L36" s="23">
        <f t="shared" si="7"/>
        <v>3.1576621525302921</v>
      </c>
      <c r="M36" s="24">
        <f t="shared" si="4"/>
        <v>5.260665146115466E-2</v>
      </c>
      <c r="N36" s="32">
        <f t="shared" si="5"/>
        <v>6.9917396190962213</v>
      </c>
      <c r="O36" s="38">
        <f t="shared" si="3"/>
        <v>6991.7396190962218</v>
      </c>
      <c r="P36" s="41">
        <f t="shared" si="6"/>
        <v>98.40240045989529</v>
      </c>
      <c r="Q36" s="36"/>
    </row>
    <row r="37" spans="2:20" x14ac:dyDescent="0.25">
      <c r="B37" s="6">
        <v>32</v>
      </c>
      <c r="C37" s="7"/>
      <c r="D37" s="9" t="s">
        <v>65</v>
      </c>
      <c r="E37" s="50"/>
      <c r="F37" s="12">
        <v>18</v>
      </c>
      <c r="G37" s="12">
        <v>2</v>
      </c>
      <c r="H37" s="12">
        <v>0.05</v>
      </c>
      <c r="I37" s="18">
        <v>4.8611111111111098E-2</v>
      </c>
      <c r="J37" s="19">
        <v>895.58</v>
      </c>
      <c r="K37" s="12"/>
      <c r="L37" s="23">
        <f t="shared" si="7"/>
        <v>3.1576621525302921</v>
      </c>
      <c r="M37" s="24">
        <f t="shared" si="4"/>
        <v>5.260665146115466E-2</v>
      </c>
      <c r="N37" s="32">
        <f t="shared" si="5"/>
        <v>6.9917396190962213</v>
      </c>
      <c r="O37" s="38">
        <f>N37* 1000</f>
        <v>6991.7396190962218</v>
      </c>
      <c r="P37" s="41">
        <f t="shared" si="6"/>
        <v>87.190884546759392</v>
      </c>
      <c r="Q37" s="36"/>
      <c r="R37" s="45"/>
      <c r="T37" s="45"/>
    </row>
    <row r="39" spans="2:20" x14ac:dyDescent="0.25">
      <c r="P39" s="45"/>
    </row>
    <row r="40" spans="2:20" x14ac:dyDescent="0.25">
      <c r="L40" s="45"/>
      <c r="M40" s="45"/>
    </row>
    <row r="41" spans="2:20" x14ac:dyDescent="0.25">
      <c r="P41" s="45"/>
      <c r="Q41" s="45"/>
    </row>
    <row r="42" spans="2:20" x14ac:dyDescent="0.25">
      <c r="E42" s="57" t="s">
        <v>39</v>
      </c>
      <c r="F42" s="57"/>
      <c r="N42" s="45"/>
      <c r="P42" s="45"/>
    </row>
    <row r="43" spans="2:20" x14ac:dyDescent="0.25">
      <c r="B43" s="3" t="s">
        <v>20</v>
      </c>
      <c r="C43" s="1"/>
      <c r="D43" s="4"/>
      <c r="E43" s="5" t="s">
        <v>40</v>
      </c>
      <c r="F43" s="5" t="s">
        <v>41</v>
      </c>
      <c r="G43" s="15" t="s">
        <v>42</v>
      </c>
      <c r="H43" s="5" t="s">
        <v>36</v>
      </c>
      <c r="I43" s="46" t="s">
        <v>57</v>
      </c>
      <c r="J43" s="47" t="s">
        <v>61</v>
      </c>
    </row>
    <row r="44" spans="2:20" x14ac:dyDescent="0.25">
      <c r="B44" s="6">
        <v>33</v>
      </c>
      <c r="C44" s="7"/>
      <c r="D44" s="8" t="s">
        <v>22</v>
      </c>
      <c r="E44" s="48">
        <v>4</v>
      </c>
      <c r="F44" s="12">
        <v>36</v>
      </c>
      <c r="G44" s="11">
        <v>0.04</v>
      </c>
      <c r="H44" s="21">
        <v>942</v>
      </c>
      <c r="I44" s="22">
        <f>$E$44*$S$9</f>
        <v>3.1576621525302921</v>
      </c>
      <c r="J44" s="22">
        <f>(I44* $S$12)/$S$13</f>
        <v>5.260665146115466E-2</v>
      </c>
      <c r="P44" s="45"/>
    </row>
    <row r="45" spans="2:20" x14ac:dyDescent="0.25">
      <c r="B45" s="6">
        <v>34</v>
      </c>
      <c r="C45" s="7"/>
      <c r="D45" s="8" t="s">
        <v>21</v>
      </c>
      <c r="E45" s="49"/>
      <c r="F45" s="12">
        <v>36</v>
      </c>
      <c r="G45" s="11">
        <v>0.04</v>
      </c>
      <c r="H45" s="21">
        <v>940</v>
      </c>
      <c r="I45" s="22">
        <f t="shared" ref="I45:I49" si="8">$E$44*$S$9</f>
        <v>3.1576621525302921</v>
      </c>
      <c r="J45" s="22">
        <f t="shared" ref="J45:J57" si="9">(I45* $S$12)/$S$13</f>
        <v>5.260665146115466E-2</v>
      </c>
    </row>
    <row r="46" spans="2:20" x14ac:dyDescent="0.25">
      <c r="B46" s="6">
        <v>35</v>
      </c>
      <c r="C46" s="7"/>
      <c r="D46" s="8" t="s">
        <v>23</v>
      </c>
      <c r="E46" s="49"/>
      <c r="F46" s="12">
        <v>36</v>
      </c>
      <c r="G46" s="11">
        <v>0.04</v>
      </c>
      <c r="H46" s="21">
        <v>881</v>
      </c>
      <c r="I46" s="22">
        <f t="shared" si="8"/>
        <v>3.1576621525302921</v>
      </c>
      <c r="J46" s="22">
        <f t="shared" si="9"/>
        <v>5.260665146115466E-2</v>
      </c>
    </row>
    <row r="47" spans="2:20" x14ac:dyDescent="0.25">
      <c r="B47" s="6">
        <v>36</v>
      </c>
      <c r="C47" s="7"/>
      <c r="D47" s="8" t="s">
        <v>24</v>
      </c>
      <c r="E47" s="49"/>
      <c r="F47" s="12">
        <v>36</v>
      </c>
      <c r="G47" s="11">
        <v>0.04</v>
      </c>
      <c r="H47" s="21">
        <v>908</v>
      </c>
      <c r="I47" s="22">
        <f t="shared" si="8"/>
        <v>3.1576621525302921</v>
      </c>
      <c r="J47" s="22">
        <f t="shared" si="9"/>
        <v>5.260665146115466E-2</v>
      </c>
    </row>
    <row r="48" spans="2:20" x14ac:dyDescent="0.25">
      <c r="B48" s="6">
        <v>37</v>
      </c>
      <c r="C48" s="7"/>
      <c r="D48" s="8" t="s">
        <v>26</v>
      </c>
      <c r="E48" s="49"/>
      <c r="F48" s="12">
        <v>36</v>
      </c>
      <c r="G48" s="11">
        <v>0.04</v>
      </c>
      <c r="H48" s="21">
        <v>888</v>
      </c>
      <c r="I48" s="22">
        <f t="shared" si="8"/>
        <v>3.1576621525302921</v>
      </c>
      <c r="J48" s="22">
        <f t="shared" si="9"/>
        <v>5.260665146115466E-2</v>
      </c>
    </row>
    <row r="49" spans="2:10" x14ac:dyDescent="0.25">
      <c r="B49" s="6">
        <v>38</v>
      </c>
      <c r="C49" s="7"/>
      <c r="D49" s="8" t="s">
        <v>25</v>
      </c>
      <c r="E49" s="50"/>
      <c r="F49" s="12">
        <v>36</v>
      </c>
      <c r="G49" s="11">
        <v>0.04</v>
      </c>
      <c r="H49" s="21">
        <v>892</v>
      </c>
      <c r="I49" s="22">
        <f t="shared" si="8"/>
        <v>3.1576621525302921</v>
      </c>
      <c r="J49" s="22">
        <f t="shared" si="9"/>
        <v>5.260665146115466E-2</v>
      </c>
    </row>
    <row r="50" spans="2:10" x14ac:dyDescent="0.25">
      <c r="B50" s="6">
        <v>39</v>
      </c>
      <c r="C50" s="7"/>
      <c r="D50" s="8" t="s">
        <v>27</v>
      </c>
      <c r="E50" s="51">
        <v>0.5</v>
      </c>
      <c r="F50" s="12">
        <v>36</v>
      </c>
      <c r="G50" s="11">
        <v>0.04</v>
      </c>
      <c r="H50" s="21">
        <v>121</v>
      </c>
      <c r="I50" s="22">
        <f>$E$50*$S$9</f>
        <v>0.39470776906628652</v>
      </c>
      <c r="J50" s="22">
        <f t="shared" si="9"/>
        <v>6.5758314326443325E-3</v>
      </c>
    </row>
    <row r="51" spans="2:10" x14ac:dyDescent="0.25">
      <c r="B51" s="6">
        <v>40</v>
      </c>
      <c r="C51" s="7"/>
      <c r="D51" s="8" t="s">
        <v>28</v>
      </c>
      <c r="E51" s="52"/>
      <c r="F51" s="12">
        <v>36</v>
      </c>
      <c r="G51" s="11">
        <v>0.04</v>
      </c>
      <c r="H51" s="21">
        <v>122</v>
      </c>
      <c r="I51" s="22">
        <f t="shared" ref="I51:I57" si="10">$E$50*$S$9</f>
        <v>0.39470776906628652</v>
      </c>
      <c r="J51" s="22">
        <f t="shared" si="9"/>
        <v>6.5758314326443325E-3</v>
      </c>
    </row>
    <row r="52" spans="2:10" x14ac:dyDescent="0.25">
      <c r="B52" s="6">
        <v>41</v>
      </c>
      <c r="C52" s="7"/>
      <c r="D52" s="8" t="s">
        <v>29</v>
      </c>
      <c r="E52" s="52"/>
      <c r="F52" s="12">
        <v>36</v>
      </c>
      <c r="G52" s="11">
        <v>0.04</v>
      </c>
      <c r="H52" s="21">
        <v>120</v>
      </c>
      <c r="I52" s="22">
        <f t="shared" si="10"/>
        <v>0.39470776906628652</v>
      </c>
      <c r="J52" s="22">
        <f t="shared" si="9"/>
        <v>6.5758314326443325E-3</v>
      </c>
    </row>
    <row r="53" spans="2:10" x14ac:dyDescent="0.25">
      <c r="B53" s="6">
        <v>42</v>
      </c>
      <c r="C53" s="7"/>
      <c r="D53" s="8" t="s">
        <v>30</v>
      </c>
      <c r="E53" s="52"/>
      <c r="F53" s="12">
        <v>36</v>
      </c>
      <c r="G53" s="11">
        <v>0.04</v>
      </c>
      <c r="H53" s="21">
        <v>121</v>
      </c>
      <c r="I53" s="22">
        <f t="shared" si="10"/>
        <v>0.39470776906628652</v>
      </c>
      <c r="J53" s="22">
        <f t="shared" si="9"/>
        <v>6.5758314326443325E-3</v>
      </c>
    </row>
    <row r="54" spans="2:10" x14ac:dyDescent="0.25">
      <c r="B54" s="6">
        <v>43</v>
      </c>
      <c r="C54" s="7"/>
      <c r="D54" s="8" t="s">
        <v>31</v>
      </c>
      <c r="E54" s="52"/>
      <c r="F54" s="12">
        <v>36</v>
      </c>
      <c r="G54" s="11">
        <v>0.04</v>
      </c>
      <c r="H54" s="21">
        <v>119</v>
      </c>
      <c r="I54" s="22">
        <f t="shared" si="10"/>
        <v>0.39470776906628652</v>
      </c>
      <c r="J54" s="22">
        <f t="shared" si="9"/>
        <v>6.5758314326443325E-3</v>
      </c>
    </row>
    <row r="55" spans="2:10" x14ac:dyDescent="0.25">
      <c r="B55" s="6">
        <v>44</v>
      </c>
      <c r="C55" s="7"/>
      <c r="D55" s="8" t="s">
        <v>32</v>
      </c>
      <c r="E55" s="52"/>
      <c r="F55" s="12">
        <v>36</v>
      </c>
      <c r="G55" s="11">
        <v>0.04</v>
      </c>
      <c r="H55" s="21">
        <v>111</v>
      </c>
      <c r="I55" s="22">
        <f t="shared" si="10"/>
        <v>0.39470776906628652</v>
      </c>
      <c r="J55" s="22">
        <f t="shared" si="9"/>
        <v>6.5758314326443325E-3</v>
      </c>
    </row>
    <row r="56" spans="2:10" x14ac:dyDescent="0.25">
      <c r="B56" s="6">
        <v>45</v>
      </c>
      <c r="C56" s="7" t="s">
        <v>43</v>
      </c>
      <c r="D56" s="8" t="s">
        <v>33</v>
      </c>
      <c r="E56" s="52"/>
      <c r="F56" s="12">
        <v>36</v>
      </c>
      <c r="G56" s="11">
        <v>0.04</v>
      </c>
      <c r="H56" s="21">
        <v>6.37</v>
      </c>
      <c r="I56" s="22">
        <f t="shared" si="10"/>
        <v>0.39470776906628652</v>
      </c>
      <c r="J56" s="22">
        <f t="shared" si="9"/>
        <v>6.5758314326443325E-3</v>
      </c>
    </row>
    <row r="57" spans="2:10" x14ac:dyDescent="0.25">
      <c r="B57" s="6">
        <v>46</v>
      </c>
      <c r="C57" s="7" t="s">
        <v>43</v>
      </c>
      <c r="D57" s="8" t="s">
        <v>34</v>
      </c>
      <c r="E57" s="53"/>
      <c r="F57" s="12">
        <v>36</v>
      </c>
      <c r="G57" s="11">
        <v>0.04</v>
      </c>
      <c r="H57" s="21">
        <v>5.63</v>
      </c>
      <c r="I57" s="22">
        <f t="shared" si="10"/>
        <v>0.39470776906628652</v>
      </c>
      <c r="J57" s="22">
        <f t="shared" si="9"/>
        <v>6.5758314326443325E-3</v>
      </c>
    </row>
  </sheetData>
  <mergeCells count="11">
    <mergeCell ref="E44:E49"/>
    <mergeCell ref="E50:E57"/>
    <mergeCell ref="E6:E8"/>
    <mergeCell ref="E21:E23"/>
    <mergeCell ref="F4:G4"/>
    <mergeCell ref="E9:E11"/>
    <mergeCell ref="E12:E14"/>
    <mergeCell ref="E32:E37"/>
    <mergeCell ref="E42:F42"/>
    <mergeCell ref="E24:E25"/>
    <mergeCell ref="E26:E3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Cs_daphnia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Šonský</dc:creator>
  <cp:lastModifiedBy>Daniel Šonský</cp:lastModifiedBy>
  <dcterms:created xsi:type="dcterms:W3CDTF">2020-02-18T16:56:58Z</dcterms:created>
  <dcterms:modified xsi:type="dcterms:W3CDTF">2020-06-29T10:06:36Z</dcterms:modified>
</cp:coreProperties>
</file>